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xml"/>
  <Override PartName="/xl/charts/chart2.xml" ContentType="application/vnd.openxmlformats-officedocument.drawingml.chart+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xml"/>
  <Override PartName="/xl/charts/chart6.xml" ContentType="application/vnd.openxmlformats-officedocument.drawingml.chart+xml"/>
  <Override PartName="/xl/drawings/drawing1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https://provisioneyecareptyltd-my.sharepoint.com/personal/lstratford_provision_com_au/Documents/Practises/Templates/"/>
    </mc:Choice>
  </mc:AlternateContent>
  <xr:revisionPtr revIDLastSave="128" documentId="13_ncr:4000b_{2A4DFC71-9C2A-4C18-ACF6-912DFAE1B780}" xr6:coauthVersionLast="47" xr6:coauthVersionMax="47" xr10:uidLastSave="{06ECAD92-F0D2-40BE-9A94-6BCFF4ACB328}"/>
  <bookViews>
    <workbookView xWindow="28680" yWindow="-4560" windowWidth="29040" windowHeight="15840" activeTab="8" xr2:uid="{00000000-000D-0000-FFFF-FFFF00000000}"/>
  </bookViews>
  <sheets>
    <sheet name="Budget" sheetId="12" r:id="rId1"/>
    <sheet name="Asset &amp; Liabilities" sheetId="21" r:id="rId2"/>
    <sheet name="Set up costs" sheetId="22" r:id="rId3"/>
    <sheet name="Staff costs" sheetId="15" r:id="rId4"/>
    <sheet name="BS" sheetId="17" state="hidden" r:id="rId5"/>
    <sheet name="Stock Control" sheetId="11" state="hidden" r:id="rId6"/>
    <sheet name="Act vs Bud" sheetId="3" state="hidden" r:id="rId7"/>
    <sheet name="Scenario analysis" sheetId="20" state="hidden" r:id="rId8"/>
    <sheet name="Budget - example" sheetId="23" r:id="rId9"/>
    <sheet name="Staff costs - example" sheetId="24" r:id="rId10"/>
    <sheet name="Ratios" sheetId="18" r:id="rId11"/>
    <sheet name="Sales" sheetId="4" state="hidden" r:id="rId12"/>
    <sheet name="COGS" sheetId="5" state="hidden" r:id="rId13"/>
    <sheet name="COGS %" sheetId="9" state="hidden" r:id="rId14"/>
    <sheet name="Other Exp" sheetId="6" state="hidden" r:id="rId15"/>
    <sheet name="Total Exp" sheetId="7" state="hidden" r:id="rId16"/>
    <sheet name="Net Profit" sheetId="8" state="hidden" r:id="rId17"/>
    <sheet name="Bank" sheetId="14" state="hidden" r:id="rId18"/>
    <sheet name="versions" sheetId="19" state="hidden" r:id="rId19"/>
  </sheets>
  <definedNames>
    <definedName name="_xlnm.Print_Area" localSheetId="6">'Act vs Bud'!$A$1:$AA$57</definedName>
    <definedName name="_xlnm.Print_Area" localSheetId="1">'Asset &amp; Liabilities'!$A$1:$I$50</definedName>
    <definedName name="_xlnm.Print_Area" localSheetId="4">BS!$A$1:$I$54</definedName>
    <definedName name="_xlnm.Print_Area" localSheetId="0">Budget!$A$1:$AQ$149</definedName>
    <definedName name="_xlnm.Print_Area" localSheetId="8">'Budget - example'!$A$1:$AQ$149</definedName>
    <definedName name="_xlnm.Print_Area" localSheetId="10">Ratios!$A$1:$F$62</definedName>
    <definedName name="_xlnm.Print_Area" localSheetId="7">'Scenario analysis'!$A$1:$M$84</definedName>
    <definedName name="_xlnm.Print_Area" localSheetId="2">'Set up costs'!$A$1:$D$32</definedName>
    <definedName name="_xlnm.Print_Area" localSheetId="3">'Staff costs'!$A$1:$AF$52</definedName>
    <definedName name="_xlnm.Print_Area" localSheetId="9">'Staff costs - example'!$A$1:$AF$52</definedName>
    <definedName name="_xlnm.Print_Area" localSheetId="5">'Stock Control'!$A$1:$Q$67</definedName>
    <definedName name="_xlnm.Print_Titles" localSheetId="0">Budget!$1:$6</definedName>
    <definedName name="_xlnm.Print_Titles" localSheetId="8">'Budget - example'!$1:$6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6" i="23" l="1"/>
  <c r="S86" i="23"/>
  <c r="T86" i="23"/>
  <c r="U86" i="23"/>
  <c r="V86" i="23"/>
  <c r="W86" i="23"/>
  <c r="X86" i="23"/>
  <c r="Y86" i="23"/>
  <c r="Z86" i="23"/>
  <c r="AA86" i="23"/>
  <c r="AB86" i="23"/>
  <c r="Q86" i="23"/>
  <c r="AF99" i="12"/>
  <c r="AG99" i="12"/>
  <c r="AH99" i="12"/>
  <c r="AI99" i="12"/>
  <c r="AJ99" i="12"/>
  <c r="AK99" i="12"/>
  <c r="AL99" i="12"/>
  <c r="AM99" i="12"/>
  <c r="AN99" i="12"/>
  <c r="AO99" i="12"/>
  <c r="AP99" i="12"/>
  <c r="AF100" i="12"/>
  <c r="AG100" i="12"/>
  <c r="AH100" i="12"/>
  <c r="AI100" i="12"/>
  <c r="AJ100" i="12"/>
  <c r="AK100" i="12"/>
  <c r="AL100" i="12"/>
  <c r="AM100" i="12"/>
  <c r="AN100" i="12"/>
  <c r="AO100" i="12"/>
  <c r="AP100" i="12"/>
  <c r="AE100" i="12"/>
  <c r="AE99" i="12"/>
  <c r="R99" i="12"/>
  <c r="S99" i="12"/>
  <c r="T99" i="12"/>
  <c r="U99" i="12"/>
  <c r="V99" i="12"/>
  <c r="W99" i="12"/>
  <c r="X99" i="12"/>
  <c r="Y99" i="12"/>
  <c r="Z99" i="12"/>
  <c r="AA99" i="12"/>
  <c r="AB99" i="12"/>
  <c r="R100" i="12"/>
  <c r="S100" i="12"/>
  <c r="T100" i="12"/>
  <c r="U100" i="12"/>
  <c r="V100" i="12"/>
  <c r="W100" i="12"/>
  <c r="X100" i="12"/>
  <c r="Y100" i="12"/>
  <c r="Z100" i="12"/>
  <c r="AA100" i="12"/>
  <c r="AB100" i="12"/>
  <c r="Q100" i="12"/>
  <c r="Q99" i="12"/>
  <c r="R99" i="23"/>
  <c r="S99" i="23"/>
  <c r="T99" i="23"/>
  <c r="U99" i="23"/>
  <c r="V99" i="23"/>
  <c r="W99" i="23"/>
  <c r="X99" i="23"/>
  <c r="Y99" i="23"/>
  <c r="Z99" i="23"/>
  <c r="AA99" i="23"/>
  <c r="AB99" i="23"/>
  <c r="Q99" i="23"/>
  <c r="AB66" i="23"/>
  <c r="AA66" i="23"/>
  <c r="Z66" i="23"/>
  <c r="Y66" i="23"/>
  <c r="X66" i="23"/>
  <c r="W66" i="23"/>
  <c r="V66" i="23"/>
  <c r="U66" i="23"/>
  <c r="T66" i="23"/>
  <c r="S66" i="23"/>
  <c r="R66" i="23"/>
  <c r="Q66" i="23"/>
  <c r="AB54" i="23"/>
  <c r="AA54" i="23"/>
  <c r="Z54" i="23"/>
  <c r="Y54" i="23"/>
  <c r="X54" i="23"/>
  <c r="W54" i="23"/>
  <c r="V54" i="23"/>
  <c r="U54" i="23"/>
  <c r="T54" i="23"/>
  <c r="S54" i="23"/>
  <c r="R54" i="23"/>
  <c r="Q54" i="23"/>
  <c r="AB51" i="23"/>
  <c r="AA51" i="23"/>
  <c r="Z51" i="23"/>
  <c r="Y51" i="23"/>
  <c r="X51" i="23"/>
  <c r="W51" i="23"/>
  <c r="V51" i="23"/>
  <c r="U51" i="23"/>
  <c r="T51" i="23"/>
  <c r="S51" i="23"/>
  <c r="R51" i="23"/>
  <c r="Q51" i="23"/>
  <c r="AB37" i="23"/>
  <c r="AB48" i="23" s="1"/>
  <c r="AA37" i="23"/>
  <c r="AA48" i="23" s="1"/>
  <c r="Z37" i="23"/>
  <c r="Z42" i="23" s="1"/>
  <c r="Y37" i="23"/>
  <c r="Y45" i="23" s="1"/>
  <c r="X37" i="23"/>
  <c r="X48" i="23" s="1"/>
  <c r="W37" i="23"/>
  <c r="W48" i="23" s="1"/>
  <c r="V37" i="23"/>
  <c r="V48" i="23" s="1"/>
  <c r="U37" i="23"/>
  <c r="U45" i="23" s="1"/>
  <c r="T37" i="23"/>
  <c r="T48" i="23" s="1"/>
  <c r="S37" i="23"/>
  <c r="S38" i="23" s="1"/>
  <c r="R37" i="23"/>
  <c r="R48" i="23" s="1"/>
  <c r="Q37" i="23"/>
  <c r="Q48" i="23" s="1"/>
  <c r="AB35" i="23"/>
  <c r="AA35" i="23"/>
  <c r="Z35" i="23"/>
  <c r="Y35" i="23"/>
  <c r="X35" i="23"/>
  <c r="W35" i="23"/>
  <c r="V35" i="23"/>
  <c r="U35" i="23"/>
  <c r="T35" i="23"/>
  <c r="S35" i="23"/>
  <c r="R35" i="23"/>
  <c r="Q35" i="23"/>
  <c r="AF66" i="12"/>
  <c r="AG66" i="12"/>
  <c r="AH66" i="12"/>
  <c r="AI66" i="12"/>
  <c r="AJ66" i="12"/>
  <c r="AK66" i="12"/>
  <c r="AL66" i="12"/>
  <c r="AM66" i="12"/>
  <c r="AN66" i="12"/>
  <c r="AO66" i="12"/>
  <c r="AP66" i="12"/>
  <c r="AF67" i="12"/>
  <c r="AG67" i="12"/>
  <c r="AH67" i="12"/>
  <c r="AI67" i="12"/>
  <c r="AJ67" i="12"/>
  <c r="AK67" i="12"/>
  <c r="AL67" i="12"/>
  <c r="AM67" i="12"/>
  <c r="AN67" i="12"/>
  <c r="AO67" i="12"/>
  <c r="AP67" i="12"/>
  <c r="AF68" i="12"/>
  <c r="AG68" i="12"/>
  <c r="AH68" i="12"/>
  <c r="AI68" i="12"/>
  <c r="AJ68" i="12"/>
  <c r="AK68" i="12"/>
  <c r="AL68" i="12"/>
  <c r="AM68" i="12"/>
  <c r="AN68" i="12"/>
  <c r="AO68" i="12"/>
  <c r="AP68" i="12"/>
  <c r="AE68" i="12"/>
  <c r="AE67" i="12"/>
  <c r="AE66" i="12"/>
  <c r="Q43" i="24"/>
  <c r="S43" i="24" s="1"/>
  <c r="H43" i="24"/>
  <c r="O43" i="24" s="1"/>
  <c r="N43" i="24" s="1"/>
  <c r="Q42" i="24"/>
  <c r="S42" i="24" s="1"/>
  <c r="H42" i="24"/>
  <c r="O42" i="24" s="1"/>
  <c r="N42" i="24" s="1"/>
  <c r="Q41" i="24"/>
  <c r="S41" i="24" s="1"/>
  <c r="H41" i="24"/>
  <c r="O41" i="24" s="1"/>
  <c r="N41" i="24" s="1"/>
  <c r="Q40" i="24"/>
  <c r="S40" i="24" s="1"/>
  <c r="H40" i="24"/>
  <c r="O40" i="24" s="1"/>
  <c r="N40" i="24" s="1"/>
  <c r="Q39" i="24"/>
  <c r="S39" i="24" s="1"/>
  <c r="H39" i="24"/>
  <c r="O39" i="24" s="1"/>
  <c r="N39" i="24" s="1"/>
  <c r="Q38" i="24"/>
  <c r="S38" i="24" s="1"/>
  <c r="H38" i="24"/>
  <c r="O38" i="24" s="1"/>
  <c r="N38" i="24" s="1"/>
  <c r="Q37" i="24"/>
  <c r="S37" i="24" s="1"/>
  <c r="H37" i="24"/>
  <c r="O37" i="24" s="1"/>
  <c r="N37" i="24" s="1"/>
  <c r="Q36" i="24"/>
  <c r="S36" i="24" s="1"/>
  <c r="H36" i="24"/>
  <c r="O36" i="24" s="1"/>
  <c r="N36" i="24" s="1"/>
  <c r="Q27" i="24"/>
  <c r="S27" i="24" s="1"/>
  <c r="H27" i="24"/>
  <c r="O27" i="24" s="1"/>
  <c r="N27" i="24" s="1"/>
  <c r="Q26" i="24"/>
  <c r="S26" i="24" s="1"/>
  <c r="H26" i="24"/>
  <c r="O26" i="24" s="1"/>
  <c r="N26" i="24" s="1"/>
  <c r="Q25" i="24"/>
  <c r="S25" i="24" s="1"/>
  <c r="H25" i="24"/>
  <c r="O25" i="24" s="1"/>
  <c r="N25" i="24" s="1"/>
  <c r="Q24" i="24"/>
  <c r="S24" i="24" s="1"/>
  <c r="H24" i="24"/>
  <c r="O24" i="24" s="1"/>
  <c r="N24" i="24" s="1"/>
  <c r="Q23" i="24"/>
  <c r="S23" i="24" s="1"/>
  <c r="H23" i="24"/>
  <c r="O23" i="24" s="1"/>
  <c r="N23" i="24" s="1"/>
  <c r="Q22" i="24"/>
  <c r="S22" i="24" s="1"/>
  <c r="H22" i="24"/>
  <c r="B3" i="24"/>
  <c r="B2" i="24"/>
  <c r="S59" i="23" l="1"/>
  <c r="S40" i="23"/>
  <c r="Z48" i="23"/>
  <c r="Q38" i="23"/>
  <c r="Q42" i="23"/>
  <c r="Q45" i="23"/>
  <c r="R38" i="23"/>
  <c r="R42" i="23"/>
  <c r="R45" i="23"/>
  <c r="X38" i="23"/>
  <c r="Z38" i="23"/>
  <c r="Z45" i="23"/>
  <c r="S42" i="23"/>
  <c r="S45" i="23"/>
  <c r="S48" i="23"/>
  <c r="T38" i="23"/>
  <c r="T42" i="23"/>
  <c r="T45" i="23"/>
  <c r="Y42" i="23"/>
  <c r="U38" i="23"/>
  <c r="U48" i="23"/>
  <c r="V38" i="23"/>
  <c r="V42" i="23"/>
  <c r="V45" i="23"/>
  <c r="X45" i="23"/>
  <c r="Y38" i="23"/>
  <c r="Y48" i="23"/>
  <c r="U42" i="23"/>
  <c r="W38" i="23"/>
  <c r="W42" i="23"/>
  <c r="W45" i="23"/>
  <c r="X42" i="23"/>
  <c r="AA38" i="23"/>
  <c r="AA42" i="23"/>
  <c r="AA45" i="23"/>
  <c r="AB38" i="23"/>
  <c r="AB42" i="23"/>
  <c r="AB45" i="23"/>
  <c r="O22" i="24"/>
  <c r="N22" i="24" s="1"/>
  <c r="S67" i="23" l="1"/>
  <c r="U59" i="23"/>
  <c r="U67" i="23" s="1"/>
  <c r="U40" i="23"/>
  <c r="R59" i="23"/>
  <c r="R67" i="23" s="1"/>
  <c r="R40" i="23"/>
  <c r="V59" i="23"/>
  <c r="V67" i="23" s="1"/>
  <c r="V40" i="23"/>
  <c r="AB59" i="23"/>
  <c r="AB67" i="23" s="1"/>
  <c r="AB40" i="23"/>
  <c r="AB61" i="23" s="1"/>
  <c r="X59" i="23"/>
  <c r="X67" i="23" s="1"/>
  <c r="X40" i="23"/>
  <c r="X61" i="23" s="1"/>
  <c r="T59" i="23"/>
  <c r="T67" i="23" s="1"/>
  <c r="T40" i="23"/>
  <c r="T61" i="23" s="1"/>
  <c r="Q59" i="23"/>
  <c r="Q67" i="23" s="1"/>
  <c r="Q40" i="23"/>
  <c r="Q61" i="23" s="1"/>
  <c r="AA59" i="23"/>
  <c r="AA67" i="23" s="1"/>
  <c r="AA40" i="23"/>
  <c r="AA61" i="23" s="1"/>
  <c r="Z59" i="23"/>
  <c r="Z67" i="23" s="1"/>
  <c r="Z40" i="23"/>
  <c r="W59" i="23"/>
  <c r="W67" i="23" s="1"/>
  <c r="W40" i="23"/>
  <c r="W61" i="23" s="1"/>
  <c r="Y59" i="23"/>
  <c r="Y67" i="23" s="1"/>
  <c r="Y40" i="23"/>
  <c r="Y61" i="23" s="1"/>
  <c r="S61" i="23"/>
  <c r="D37" i="23"/>
  <c r="E37" i="23"/>
  <c r="F37" i="23"/>
  <c r="G37" i="23"/>
  <c r="H37" i="23"/>
  <c r="I37" i="23"/>
  <c r="J37" i="23"/>
  <c r="K37" i="23"/>
  <c r="L37" i="23"/>
  <c r="M37" i="23"/>
  <c r="N37" i="23"/>
  <c r="AP67" i="23" l="1"/>
  <c r="AM67" i="23"/>
  <c r="AK67" i="23"/>
  <c r="AH67" i="23"/>
  <c r="AI67" i="23"/>
  <c r="U61" i="23"/>
  <c r="R61" i="23"/>
  <c r="Z61" i="23"/>
  <c r="V61" i="23"/>
  <c r="A155" i="23"/>
  <c r="C142" i="23"/>
  <c r="AP137" i="23"/>
  <c r="AO137" i="23"/>
  <c r="AN137" i="23"/>
  <c r="AM137" i="23"/>
  <c r="AL137" i="23"/>
  <c r="AK137" i="23"/>
  <c r="AJ137" i="23"/>
  <c r="AI137" i="23"/>
  <c r="AH137" i="23"/>
  <c r="AG137" i="23"/>
  <c r="AF137" i="23"/>
  <c r="AE137" i="23"/>
  <c r="AB137" i="23"/>
  <c r="AA137" i="23"/>
  <c r="Z137" i="23"/>
  <c r="Y137" i="23"/>
  <c r="X137" i="23"/>
  <c r="W137" i="23"/>
  <c r="V137" i="23"/>
  <c r="U137" i="23"/>
  <c r="T137" i="23"/>
  <c r="S137" i="23"/>
  <c r="R137" i="23"/>
  <c r="Q137" i="23"/>
  <c r="N137" i="23"/>
  <c r="M137" i="23"/>
  <c r="L137" i="23"/>
  <c r="K137" i="23"/>
  <c r="J137" i="23"/>
  <c r="I137" i="23"/>
  <c r="H137" i="23"/>
  <c r="G137" i="23"/>
  <c r="F137" i="23"/>
  <c r="E137" i="23"/>
  <c r="D137" i="23"/>
  <c r="C137" i="23"/>
  <c r="AQ136" i="23"/>
  <c r="AC136" i="23"/>
  <c r="O136" i="23"/>
  <c r="AQ135" i="23"/>
  <c r="AC135" i="23"/>
  <c r="O135" i="23"/>
  <c r="AQ134" i="23"/>
  <c r="AC134" i="23"/>
  <c r="O134" i="23"/>
  <c r="AQ133" i="23"/>
  <c r="AC133" i="23"/>
  <c r="O133" i="23"/>
  <c r="AQ132" i="23"/>
  <c r="AC132" i="23"/>
  <c r="O132" i="23"/>
  <c r="AQ131" i="23"/>
  <c r="AC131" i="23"/>
  <c r="O131" i="23"/>
  <c r="AQ130" i="23"/>
  <c r="AC130" i="23"/>
  <c r="O130" i="23"/>
  <c r="AQ129" i="23"/>
  <c r="AC129" i="23"/>
  <c r="O129" i="23"/>
  <c r="AQ128" i="23"/>
  <c r="AC128" i="23"/>
  <c r="O128" i="23"/>
  <c r="AQ127" i="23"/>
  <c r="AC127" i="23"/>
  <c r="O127" i="23"/>
  <c r="AQ126" i="23"/>
  <c r="AC126" i="23"/>
  <c r="O126" i="23"/>
  <c r="AQ125" i="23"/>
  <c r="AC125" i="23"/>
  <c r="O125" i="23"/>
  <c r="AQ124" i="23"/>
  <c r="AC124" i="23"/>
  <c r="O124" i="23"/>
  <c r="AQ123" i="23"/>
  <c r="AC123" i="23"/>
  <c r="O123" i="23"/>
  <c r="AQ122" i="23"/>
  <c r="AC122" i="23"/>
  <c r="AC137" i="23" s="1"/>
  <c r="O122" i="23"/>
  <c r="AE116" i="23"/>
  <c r="AA116" i="23"/>
  <c r="Z116" i="23"/>
  <c r="Y116" i="23"/>
  <c r="U116" i="23"/>
  <c r="T116" i="23"/>
  <c r="O116" i="23"/>
  <c r="AP116" i="23" s="1"/>
  <c r="AD114" i="23"/>
  <c r="P114" i="23"/>
  <c r="N114" i="23"/>
  <c r="M114" i="23"/>
  <c r="L114" i="23"/>
  <c r="K114" i="23"/>
  <c r="J114" i="23"/>
  <c r="I114" i="23"/>
  <c r="H114" i="23"/>
  <c r="G114" i="23"/>
  <c r="F114" i="23"/>
  <c r="E114" i="23"/>
  <c r="D114" i="23"/>
  <c r="C114" i="23"/>
  <c r="N110" i="23"/>
  <c r="M110" i="23"/>
  <c r="L110" i="23"/>
  <c r="K110" i="23"/>
  <c r="J110" i="23"/>
  <c r="I110" i="23"/>
  <c r="H110" i="23"/>
  <c r="G110" i="23"/>
  <c r="F110" i="23"/>
  <c r="E110" i="23"/>
  <c r="D110" i="23"/>
  <c r="C110" i="23"/>
  <c r="N107" i="23"/>
  <c r="M107" i="23"/>
  <c r="L107" i="23"/>
  <c r="K107" i="23"/>
  <c r="J107" i="23"/>
  <c r="I107" i="23"/>
  <c r="H107" i="23"/>
  <c r="G107" i="23"/>
  <c r="F107" i="23"/>
  <c r="E107" i="23"/>
  <c r="D107" i="23"/>
  <c r="C107" i="23"/>
  <c r="N106" i="23"/>
  <c r="M106" i="23"/>
  <c r="L106" i="23"/>
  <c r="K106" i="23"/>
  <c r="J106" i="23"/>
  <c r="I106" i="23"/>
  <c r="H106" i="23"/>
  <c r="G106" i="23"/>
  <c r="F106" i="23"/>
  <c r="E106" i="23"/>
  <c r="D106" i="23"/>
  <c r="C106" i="23"/>
  <c r="N105" i="23"/>
  <c r="M105" i="23"/>
  <c r="L105" i="23"/>
  <c r="K105" i="23"/>
  <c r="J105" i="23"/>
  <c r="I105" i="23"/>
  <c r="H105" i="23"/>
  <c r="G105" i="23"/>
  <c r="F105" i="23"/>
  <c r="E105" i="23"/>
  <c r="D105" i="23"/>
  <c r="C105" i="23"/>
  <c r="N104" i="23"/>
  <c r="M104" i="23"/>
  <c r="L104" i="23"/>
  <c r="K104" i="23"/>
  <c r="J104" i="23"/>
  <c r="I104" i="23"/>
  <c r="H104" i="23"/>
  <c r="G104" i="23"/>
  <c r="F104" i="23"/>
  <c r="E104" i="23"/>
  <c r="D104" i="23"/>
  <c r="C104" i="23"/>
  <c r="N103" i="23"/>
  <c r="M103" i="23"/>
  <c r="L103" i="23"/>
  <c r="K103" i="23"/>
  <c r="J103" i="23"/>
  <c r="I103" i="23"/>
  <c r="H103" i="23"/>
  <c r="G103" i="23"/>
  <c r="F103" i="23"/>
  <c r="E103" i="23"/>
  <c r="D103" i="23"/>
  <c r="C103" i="23"/>
  <c r="N102" i="23"/>
  <c r="M102" i="23"/>
  <c r="L102" i="23"/>
  <c r="K102" i="23"/>
  <c r="J102" i="23"/>
  <c r="I102" i="23"/>
  <c r="H102" i="23"/>
  <c r="G102" i="23"/>
  <c r="F102" i="23"/>
  <c r="E102" i="23"/>
  <c r="D102" i="23"/>
  <c r="C102" i="23"/>
  <c r="N101" i="23"/>
  <c r="M101" i="23"/>
  <c r="L101" i="23"/>
  <c r="K101" i="23"/>
  <c r="J101" i="23"/>
  <c r="I101" i="23"/>
  <c r="H101" i="23"/>
  <c r="G101" i="23"/>
  <c r="F101" i="23"/>
  <c r="E101" i="23"/>
  <c r="D101" i="23"/>
  <c r="C101" i="23"/>
  <c r="N100" i="23"/>
  <c r="M100" i="23"/>
  <c r="L100" i="23"/>
  <c r="K100" i="23"/>
  <c r="J100" i="23"/>
  <c r="I100" i="23"/>
  <c r="H100" i="23"/>
  <c r="G100" i="23"/>
  <c r="F100" i="23"/>
  <c r="N99" i="23"/>
  <c r="M99" i="23"/>
  <c r="L99" i="23"/>
  <c r="K99" i="23"/>
  <c r="J99" i="23"/>
  <c r="I99" i="23"/>
  <c r="H99" i="23"/>
  <c r="G99" i="23"/>
  <c r="F99" i="23"/>
  <c r="N98" i="23"/>
  <c r="M98" i="23"/>
  <c r="L98" i="23"/>
  <c r="K98" i="23"/>
  <c r="J98" i="23"/>
  <c r="I98" i="23"/>
  <c r="H98" i="23"/>
  <c r="G98" i="23"/>
  <c r="F98" i="23"/>
  <c r="E98" i="23"/>
  <c r="D98" i="23"/>
  <c r="C98" i="23"/>
  <c r="N97" i="23"/>
  <c r="M97" i="23"/>
  <c r="L97" i="23"/>
  <c r="K97" i="23"/>
  <c r="J97" i="23"/>
  <c r="I97" i="23"/>
  <c r="H97" i="23"/>
  <c r="G97" i="23"/>
  <c r="F97" i="23"/>
  <c r="E97" i="23"/>
  <c r="D97" i="23"/>
  <c r="C97" i="23"/>
  <c r="N96" i="23"/>
  <c r="M96" i="23"/>
  <c r="L96" i="23"/>
  <c r="K96" i="23"/>
  <c r="J96" i="23"/>
  <c r="I96" i="23"/>
  <c r="H96" i="23"/>
  <c r="G96" i="23"/>
  <c r="F96" i="23"/>
  <c r="E96" i="23"/>
  <c r="D96" i="23"/>
  <c r="C96" i="23"/>
  <c r="N95" i="23"/>
  <c r="M95" i="23"/>
  <c r="L95" i="23"/>
  <c r="K95" i="23"/>
  <c r="J95" i="23"/>
  <c r="I95" i="23"/>
  <c r="H95" i="23"/>
  <c r="G95" i="23"/>
  <c r="F95" i="23"/>
  <c r="E95" i="23"/>
  <c r="D95" i="23"/>
  <c r="C95" i="23"/>
  <c r="N94" i="23"/>
  <c r="M94" i="23"/>
  <c r="L94" i="23"/>
  <c r="K94" i="23"/>
  <c r="J94" i="23"/>
  <c r="I94" i="23"/>
  <c r="H94" i="23"/>
  <c r="G94" i="23"/>
  <c r="F94" i="23"/>
  <c r="E94" i="23"/>
  <c r="D94" i="23"/>
  <c r="C94" i="23"/>
  <c r="N93" i="23"/>
  <c r="M93" i="23"/>
  <c r="L93" i="23"/>
  <c r="K93" i="23"/>
  <c r="J93" i="23"/>
  <c r="I93" i="23"/>
  <c r="H93" i="23"/>
  <c r="G93" i="23"/>
  <c r="F93" i="23"/>
  <c r="E93" i="23"/>
  <c r="D93" i="23"/>
  <c r="C93" i="23"/>
  <c r="N92" i="23"/>
  <c r="M92" i="23"/>
  <c r="L92" i="23"/>
  <c r="K92" i="23"/>
  <c r="J92" i="23"/>
  <c r="I92" i="23"/>
  <c r="H92" i="23"/>
  <c r="G92" i="23"/>
  <c r="F92" i="23"/>
  <c r="E92" i="23"/>
  <c r="D92" i="23"/>
  <c r="C92" i="23"/>
  <c r="N91" i="23"/>
  <c r="M91" i="23"/>
  <c r="L91" i="23"/>
  <c r="K91" i="23"/>
  <c r="J91" i="23"/>
  <c r="I91" i="23"/>
  <c r="H91" i="23"/>
  <c r="G91" i="23"/>
  <c r="F91" i="23"/>
  <c r="E91" i="23"/>
  <c r="D91" i="23"/>
  <c r="C91" i="23"/>
  <c r="N90" i="23"/>
  <c r="M90" i="23"/>
  <c r="L90" i="23"/>
  <c r="K90" i="23"/>
  <c r="J90" i="23"/>
  <c r="I90" i="23"/>
  <c r="H90" i="23"/>
  <c r="G90" i="23"/>
  <c r="F90" i="23"/>
  <c r="E90" i="23"/>
  <c r="D90" i="23"/>
  <c r="C90" i="23"/>
  <c r="N89" i="23"/>
  <c r="M89" i="23"/>
  <c r="L89" i="23"/>
  <c r="K89" i="23"/>
  <c r="J89" i="23"/>
  <c r="I89" i="23"/>
  <c r="H89" i="23"/>
  <c r="G89" i="23"/>
  <c r="F89" i="23"/>
  <c r="E89" i="23"/>
  <c r="D89" i="23"/>
  <c r="C89" i="23"/>
  <c r="N88" i="23"/>
  <c r="M88" i="23"/>
  <c r="L88" i="23"/>
  <c r="K88" i="23"/>
  <c r="J88" i="23"/>
  <c r="I88" i="23"/>
  <c r="H88" i="23"/>
  <c r="G88" i="23"/>
  <c r="F88" i="23"/>
  <c r="E88" i="23"/>
  <c r="D88" i="23"/>
  <c r="C88" i="23"/>
  <c r="N87" i="23"/>
  <c r="M87" i="23"/>
  <c r="L87" i="23"/>
  <c r="K87" i="23"/>
  <c r="J87" i="23"/>
  <c r="I87" i="23"/>
  <c r="H87" i="23"/>
  <c r="G87" i="23"/>
  <c r="F87" i="23"/>
  <c r="E87" i="23"/>
  <c r="D87" i="23"/>
  <c r="C87" i="23"/>
  <c r="N86" i="23"/>
  <c r="M86" i="23"/>
  <c r="L86" i="23"/>
  <c r="K86" i="23"/>
  <c r="J86" i="23"/>
  <c r="I86" i="23"/>
  <c r="H86" i="23"/>
  <c r="G86" i="23"/>
  <c r="F86" i="23"/>
  <c r="E86" i="23"/>
  <c r="D86" i="23"/>
  <c r="C86" i="23"/>
  <c r="N85" i="23"/>
  <c r="M85" i="23"/>
  <c r="L85" i="23"/>
  <c r="K85" i="23"/>
  <c r="J85" i="23"/>
  <c r="I85" i="23"/>
  <c r="H85" i="23"/>
  <c r="G85" i="23"/>
  <c r="F85" i="23"/>
  <c r="E85" i="23"/>
  <c r="D85" i="23"/>
  <c r="C85" i="23"/>
  <c r="AD83" i="23"/>
  <c r="P83" i="23"/>
  <c r="AQ79" i="23"/>
  <c r="AC79" i="23"/>
  <c r="O79" i="23"/>
  <c r="AQ77" i="23"/>
  <c r="AC77" i="23"/>
  <c r="O77" i="23"/>
  <c r="AQ76" i="23"/>
  <c r="AC76" i="23"/>
  <c r="O76" i="23"/>
  <c r="AQ75" i="23"/>
  <c r="AC75" i="23"/>
  <c r="O75" i="23"/>
  <c r="AQ74" i="23"/>
  <c r="AC74" i="23"/>
  <c r="O74" i="23"/>
  <c r="AQ73" i="23"/>
  <c r="AC73" i="23"/>
  <c r="O73" i="23"/>
  <c r="AQ71" i="23"/>
  <c r="AC71" i="23"/>
  <c r="O71" i="23"/>
  <c r="B69" i="23"/>
  <c r="AD68" i="23"/>
  <c r="P68" i="23"/>
  <c r="Q68" i="23" s="1"/>
  <c r="O68" i="23"/>
  <c r="AD67" i="23"/>
  <c r="AG67" i="23" s="1"/>
  <c r="P67" i="23"/>
  <c r="AD66" i="23"/>
  <c r="P66" i="23"/>
  <c r="C65" i="23"/>
  <c r="D65" i="23" s="1"/>
  <c r="N54" i="23"/>
  <c r="M54" i="23"/>
  <c r="L54" i="23"/>
  <c r="K54" i="23"/>
  <c r="J54" i="23"/>
  <c r="I54" i="23"/>
  <c r="H54" i="23"/>
  <c r="G54" i="23"/>
  <c r="F54" i="23"/>
  <c r="E54" i="23"/>
  <c r="D54" i="23"/>
  <c r="C54" i="23"/>
  <c r="N51" i="23"/>
  <c r="M51" i="23"/>
  <c r="L51" i="23"/>
  <c r="K51" i="23"/>
  <c r="J51" i="23"/>
  <c r="I51" i="23"/>
  <c r="H51" i="23"/>
  <c r="G51" i="23"/>
  <c r="F51" i="23"/>
  <c r="E51" i="23"/>
  <c r="D51" i="23"/>
  <c r="C51" i="23"/>
  <c r="N48" i="23"/>
  <c r="M48" i="23"/>
  <c r="L48" i="23"/>
  <c r="K48" i="23"/>
  <c r="J48" i="23"/>
  <c r="I48" i="23"/>
  <c r="H48" i="23"/>
  <c r="G48" i="23"/>
  <c r="F48" i="23"/>
  <c r="E48" i="23"/>
  <c r="D48" i="23"/>
  <c r="N45" i="23"/>
  <c r="M45" i="23"/>
  <c r="L45" i="23"/>
  <c r="K45" i="23"/>
  <c r="J45" i="23"/>
  <c r="I45" i="23"/>
  <c r="H45" i="23"/>
  <c r="G45" i="23"/>
  <c r="G67" i="23" s="1"/>
  <c r="G80" i="23" s="1"/>
  <c r="F45" i="23"/>
  <c r="E45" i="23"/>
  <c r="D45" i="23"/>
  <c r="N42" i="23"/>
  <c r="M42" i="23"/>
  <c r="L42" i="23"/>
  <c r="K42" i="23"/>
  <c r="J42" i="23"/>
  <c r="I42" i="23"/>
  <c r="H42" i="23"/>
  <c r="G42" i="23"/>
  <c r="F42" i="23"/>
  <c r="E42" i="23"/>
  <c r="D42" i="23"/>
  <c r="N38" i="23"/>
  <c r="N59" i="23" s="1"/>
  <c r="N67" i="23" s="1"/>
  <c r="N80" i="23" s="1"/>
  <c r="M38" i="23"/>
  <c r="M59" i="23" s="1"/>
  <c r="M67" i="23" s="1"/>
  <c r="M80" i="23" s="1"/>
  <c r="L38" i="23"/>
  <c r="L59" i="23" s="1"/>
  <c r="L67" i="23" s="1"/>
  <c r="L80" i="23" s="1"/>
  <c r="K38" i="23"/>
  <c r="K59" i="23" s="1"/>
  <c r="K67" i="23" s="1"/>
  <c r="K80" i="23" s="1"/>
  <c r="J38" i="23"/>
  <c r="J59" i="23" s="1"/>
  <c r="J67" i="23" s="1"/>
  <c r="J80" i="23" s="1"/>
  <c r="I38" i="23"/>
  <c r="I59" i="23" s="1"/>
  <c r="I67" i="23" s="1"/>
  <c r="I80" i="23" s="1"/>
  <c r="H38" i="23"/>
  <c r="H59" i="23" s="1"/>
  <c r="G38" i="23"/>
  <c r="G59" i="23" s="1"/>
  <c r="F38" i="23"/>
  <c r="F59" i="23" s="1"/>
  <c r="E38" i="23"/>
  <c r="E59" i="23" s="1"/>
  <c r="D38" i="23"/>
  <c r="D59" i="23" s="1"/>
  <c r="C37" i="23"/>
  <c r="C48" i="23" s="1"/>
  <c r="O35" i="23"/>
  <c r="C35" i="23"/>
  <c r="C114" i="12"/>
  <c r="D45" i="12"/>
  <c r="E45" i="12"/>
  <c r="F45" i="12"/>
  <c r="G45" i="12"/>
  <c r="H45" i="12"/>
  <c r="I45" i="12"/>
  <c r="J45" i="12"/>
  <c r="K45" i="12"/>
  <c r="L45" i="12"/>
  <c r="L67" i="12" s="1"/>
  <c r="L80" i="12" s="1"/>
  <c r="K20" i="11" s="1"/>
  <c r="K26" i="11" s="1"/>
  <c r="M45" i="12"/>
  <c r="N45" i="12"/>
  <c r="C51" i="12"/>
  <c r="D48" i="12"/>
  <c r="E48" i="12"/>
  <c r="F48" i="12"/>
  <c r="G48" i="12"/>
  <c r="H48" i="12"/>
  <c r="I48" i="12"/>
  <c r="J48" i="12"/>
  <c r="K48" i="12"/>
  <c r="L48" i="12"/>
  <c r="M48" i="12"/>
  <c r="N48" i="12"/>
  <c r="O35" i="12"/>
  <c r="N54" i="12"/>
  <c r="M54" i="12"/>
  <c r="L54" i="12"/>
  <c r="K54" i="12"/>
  <c r="J54" i="12"/>
  <c r="I54" i="12"/>
  <c r="H54" i="12"/>
  <c r="G54" i="12"/>
  <c r="F54" i="12"/>
  <c r="E54" i="12"/>
  <c r="D54" i="12"/>
  <c r="C54" i="12"/>
  <c r="N51" i="12"/>
  <c r="M51" i="12"/>
  <c r="L51" i="12"/>
  <c r="K51" i="12"/>
  <c r="J51" i="12"/>
  <c r="I51" i="12"/>
  <c r="H51" i="12"/>
  <c r="G51" i="12"/>
  <c r="F51" i="12"/>
  <c r="E51" i="12"/>
  <c r="D51" i="12"/>
  <c r="N42" i="12"/>
  <c r="M42" i="12"/>
  <c r="L42" i="12"/>
  <c r="K42" i="12"/>
  <c r="J42" i="12"/>
  <c r="I42" i="12"/>
  <c r="H42" i="12"/>
  <c r="G42" i="12"/>
  <c r="F42" i="12"/>
  <c r="E42" i="12"/>
  <c r="D42" i="12"/>
  <c r="N38" i="12"/>
  <c r="N59" i="12" s="1"/>
  <c r="M38" i="12"/>
  <c r="M40" i="12" s="1"/>
  <c r="M66" i="12" s="1"/>
  <c r="L38" i="12"/>
  <c r="K38" i="12"/>
  <c r="K40" i="12" s="1"/>
  <c r="K66" i="12" s="1"/>
  <c r="J38" i="12"/>
  <c r="J40" i="12" s="1"/>
  <c r="J66" i="12" s="1"/>
  <c r="I38" i="12"/>
  <c r="I40" i="12" s="1"/>
  <c r="I66" i="12" s="1"/>
  <c r="H38" i="12"/>
  <c r="G38" i="12"/>
  <c r="G59" i="12" s="1"/>
  <c r="F38" i="12"/>
  <c r="F40" i="12" s="1"/>
  <c r="F66" i="12" s="1"/>
  <c r="E38" i="12"/>
  <c r="E59" i="12" s="1"/>
  <c r="D38" i="12"/>
  <c r="D59" i="12" s="1"/>
  <c r="C42" i="12"/>
  <c r="G40" i="12"/>
  <c r="G66" i="12" s="1"/>
  <c r="C94" i="12"/>
  <c r="D94" i="12"/>
  <c r="E94" i="12"/>
  <c r="F94" i="12"/>
  <c r="G94" i="12"/>
  <c r="H94" i="12"/>
  <c r="I94" i="12"/>
  <c r="J94" i="12"/>
  <c r="K94" i="12"/>
  <c r="L94" i="12"/>
  <c r="M94" i="12"/>
  <c r="N94" i="12"/>
  <c r="C95" i="12"/>
  <c r="D95" i="12"/>
  <c r="E95" i="12"/>
  <c r="F95" i="12"/>
  <c r="G95" i="12"/>
  <c r="H95" i="12"/>
  <c r="I95" i="12"/>
  <c r="J95" i="12"/>
  <c r="K95" i="12"/>
  <c r="L95" i="12"/>
  <c r="M95" i="12"/>
  <c r="N95" i="12"/>
  <c r="C96" i="12"/>
  <c r="D96" i="12"/>
  <c r="E96" i="12"/>
  <c r="F96" i="12"/>
  <c r="G96" i="12"/>
  <c r="H96" i="12"/>
  <c r="I96" i="12"/>
  <c r="J96" i="12"/>
  <c r="K96" i="12"/>
  <c r="L96" i="12"/>
  <c r="M96" i="12"/>
  <c r="N96" i="12"/>
  <c r="C97" i="12"/>
  <c r="D97" i="12"/>
  <c r="E97" i="12"/>
  <c r="F97" i="12"/>
  <c r="G97" i="12"/>
  <c r="H97" i="12"/>
  <c r="I97" i="12"/>
  <c r="J97" i="12"/>
  <c r="K97" i="12"/>
  <c r="L97" i="12"/>
  <c r="M97" i="12"/>
  <c r="N97" i="12"/>
  <c r="C98" i="12"/>
  <c r="D98" i="12"/>
  <c r="E98" i="12"/>
  <c r="F98" i="12"/>
  <c r="G98" i="12"/>
  <c r="H98" i="12"/>
  <c r="I98" i="12"/>
  <c r="J98" i="12"/>
  <c r="K98" i="12"/>
  <c r="L98" i="12"/>
  <c r="M98" i="12"/>
  <c r="N98" i="12"/>
  <c r="C99" i="12"/>
  <c r="D99" i="12"/>
  <c r="E99" i="12"/>
  <c r="F99" i="12"/>
  <c r="G99" i="12"/>
  <c r="H99" i="12"/>
  <c r="I99" i="12"/>
  <c r="J99" i="12"/>
  <c r="K99" i="12"/>
  <c r="L99" i="12"/>
  <c r="M99" i="12"/>
  <c r="N99" i="12"/>
  <c r="C100" i="12"/>
  <c r="D100" i="12"/>
  <c r="E100" i="12"/>
  <c r="F100" i="12"/>
  <c r="G100" i="12"/>
  <c r="H100" i="12"/>
  <c r="I100" i="12"/>
  <c r="J100" i="12"/>
  <c r="K100" i="12"/>
  <c r="L100" i="12"/>
  <c r="M100" i="12"/>
  <c r="N100" i="12"/>
  <c r="C101" i="12"/>
  <c r="D101" i="12"/>
  <c r="E101" i="12"/>
  <c r="F101" i="12"/>
  <c r="G101" i="12"/>
  <c r="H101" i="12"/>
  <c r="I101" i="12"/>
  <c r="J101" i="12"/>
  <c r="K101" i="12"/>
  <c r="L101" i="12"/>
  <c r="M101" i="12"/>
  <c r="N101" i="12"/>
  <c r="C102" i="12"/>
  <c r="D102" i="12"/>
  <c r="E102" i="12"/>
  <c r="F102" i="12"/>
  <c r="G102" i="12"/>
  <c r="H102" i="12"/>
  <c r="I102" i="12"/>
  <c r="J102" i="12"/>
  <c r="K102" i="12"/>
  <c r="L102" i="12"/>
  <c r="M102" i="12"/>
  <c r="N102" i="12"/>
  <c r="C103" i="12"/>
  <c r="D103" i="12"/>
  <c r="E103" i="12"/>
  <c r="F103" i="12"/>
  <c r="G103" i="12"/>
  <c r="H103" i="12"/>
  <c r="I103" i="12"/>
  <c r="J103" i="12"/>
  <c r="K103" i="12"/>
  <c r="L103" i="12"/>
  <c r="M103" i="12"/>
  <c r="N103" i="12"/>
  <c r="C104" i="12"/>
  <c r="D104" i="12"/>
  <c r="E104" i="12"/>
  <c r="F104" i="12"/>
  <c r="G104" i="12"/>
  <c r="H104" i="12"/>
  <c r="I104" i="12"/>
  <c r="J104" i="12"/>
  <c r="K104" i="12"/>
  <c r="L104" i="12"/>
  <c r="M104" i="12"/>
  <c r="N104" i="12"/>
  <c r="C105" i="12"/>
  <c r="D105" i="12"/>
  <c r="E105" i="12"/>
  <c r="F105" i="12"/>
  <c r="G105" i="12"/>
  <c r="H105" i="12"/>
  <c r="I105" i="12"/>
  <c r="J105" i="12"/>
  <c r="K105" i="12"/>
  <c r="L105" i="12"/>
  <c r="M105" i="12"/>
  <c r="N105" i="12"/>
  <c r="C106" i="12"/>
  <c r="D106" i="12"/>
  <c r="E106" i="12"/>
  <c r="F106" i="12"/>
  <c r="G106" i="12"/>
  <c r="H106" i="12"/>
  <c r="I106" i="12"/>
  <c r="J106" i="12"/>
  <c r="K106" i="12"/>
  <c r="L106" i="12"/>
  <c r="M106" i="12"/>
  <c r="N106" i="12"/>
  <c r="C107" i="12"/>
  <c r="D107" i="12"/>
  <c r="E107" i="12"/>
  <c r="F107" i="12"/>
  <c r="G107" i="12"/>
  <c r="H107" i="12"/>
  <c r="I107" i="12"/>
  <c r="J107" i="12"/>
  <c r="K107" i="12"/>
  <c r="L107" i="12"/>
  <c r="M107" i="12"/>
  <c r="N107" i="12"/>
  <c r="B32" i="22"/>
  <c r="B38" i="21"/>
  <c r="B24" i="21"/>
  <c r="B40" i="21" s="1"/>
  <c r="B18" i="22"/>
  <c r="B3" i="22"/>
  <c r="A3" i="22"/>
  <c r="B2" i="22"/>
  <c r="A2" i="22"/>
  <c r="B3" i="21"/>
  <c r="B2" i="21"/>
  <c r="A2" i="21"/>
  <c r="A3" i="21"/>
  <c r="AD68" i="12"/>
  <c r="AD67" i="12"/>
  <c r="AD66" i="12"/>
  <c r="AP137" i="12"/>
  <c r="AO137" i="12"/>
  <c r="AN137" i="12"/>
  <c r="AM137" i="12"/>
  <c r="AL137" i="12"/>
  <c r="AK137" i="12"/>
  <c r="AJ137" i="12"/>
  <c r="AI137" i="12"/>
  <c r="AH137" i="12"/>
  <c r="AG137" i="12"/>
  <c r="AF137" i="12"/>
  <c r="AE137" i="12"/>
  <c r="AQ136" i="12"/>
  <c r="AQ135" i="12"/>
  <c r="AQ134" i="12"/>
  <c r="AQ133" i="12"/>
  <c r="AQ132" i="12"/>
  <c r="AQ131" i="12"/>
  <c r="AQ130" i="12"/>
  <c r="AQ129" i="12"/>
  <c r="AQ128" i="12"/>
  <c r="AQ127" i="12"/>
  <c r="AQ126" i="12"/>
  <c r="AQ125" i="12"/>
  <c r="AQ124" i="12"/>
  <c r="AQ123" i="12"/>
  <c r="AQ122" i="12"/>
  <c r="AD114" i="12"/>
  <c r="AD83" i="12"/>
  <c r="AQ79" i="12"/>
  <c r="AQ77" i="12"/>
  <c r="AQ76" i="12"/>
  <c r="AQ75" i="12"/>
  <c r="AQ74" i="12"/>
  <c r="AQ73" i="12"/>
  <c r="AQ71" i="12"/>
  <c r="B69" i="12"/>
  <c r="N114" i="12"/>
  <c r="X28" i="3"/>
  <c r="M114" i="12"/>
  <c r="V28" i="3" s="1"/>
  <c r="L114" i="12"/>
  <c r="K114" i="12"/>
  <c r="R28" i="3" s="1"/>
  <c r="J114" i="12"/>
  <c r="I114" i="12"/>
  <c r="H114" i="12"/>
  <c r="L28" i="3" s="1"/>
  <c r="G114" i="12"/>
  <c r="J28" i="3" s="1"/>
  <c r="F114" i="12"/>
  <c r="E114" i="12"/>
  <c r="F28" i="3" s="1"/>
  <c r="D114" i="12"/>
  <c r="D28" i="3" s="1"/>
  <c r="B28" i="3"/>
  <c r="D85" i="12"/>
  <c r="E85" i="12"/>
  <c r="F85" i="12"/>
  <c r="G85" i="12"/>
  <c r="H85" i="12"/>
  <c r="I85" i="12"/>
  <c r="J85" i="12"/>
  <c r="K85" i="12"/>
  <c r="L85" i="12"/>
  <c r="M85" i="12"/>
  <c r="N85" i="12"/>
  <c r="D86" i="12"/>
  <c r="E86" i="12"/>
  <c r="F86" i="12"/>
  <c r="G86" i="12"/>
  <c r="H86" i="12"/>
  <c r="I86" i="12"/>
  <c r="J86" i="12"/>
  <c r="K86" i="12"/>
  <c r="L86" i="12"/>
  <c r="M86" i="12"/>
  <c r="N86" i="12"/>
  <c r="D87" i="12"/>
  <c r="E87" i="12"/>
  <c r="F87" i="12"/>
  <c r="G87" i="12"/>
  <c r="H87" i="12"/>
  <c r="I87" i="12"/>
  <c r="J87" i="12"/>
  <c r="K87" i="12"/>
  <c r="L87" i="12"/>
  <c r="M87" i="12"/>
  <c r="N87" i="12"/>
  <c r="D88" i="12"/>
  <c r="E88" i="12"/>
  <c r="F88" i="12"/>
  <c r="G88" i="12"/>
  <c r="H88" i="12"/>
  <c r="I88" i="12"/>
  <c r="J88" i="12"/>
  <c r="K88" i="12"/>
  <c r="L88" i="12"/>
  <c r="M88" i="12"/>
  <c r="N88" i="12"/>
  <c r="D89" i="12"/>
  <c r="E89" i="12"/>
  <c r="F89" i="12"/>
  <c r="G89" i="12"/>
  <c r="H89" i="12"/>
  <c r="I89" i="12"/>
  <c r="J89" i="12"/>
  <c r="K89" i="12"/>
  <c r="L89" i="12"/>
  <c r="M89" i="12"/>
  <c r="N89" i="12"/>
  <c r="D90" i="12"/>
  <c r="E90" i="12"/>
  <c r="F90" i="12"/>
  <c r="G90" i="12"/>
  <c r="H90" i="12"/>
  <c r="I90" i="12"/>
  <c r="J90" i="12"/>
  <c r="K90" i="12"/>
  <c r="L90" i="12"/>
  <c r="M90" i="12"/>
  <c r="N90" i="12"/>
  <c r="D91" i="12"/>
  <c r="E91" i="12"/>
  <c r="F91" i="12"/>
  <c r="G91" i="12"/>
  <c r="H91" i="12"/>
  <c r="I91" i="12"/>
  <c r="J91" i="12"/>
  <c r="K91" i="12"/>
  <c r="L91" i="12"/>
  <c r="M91" i="12"/>
  <c r="N91" i="12"/>
  <c r="D92" i="12"/>
  <c r="E92" i="12"/>
  <c r="F92" i="12"/>
  <c r="G92" i="12"/>
  <c r="H92" i="12"/>
  <c r="I92" i="12"/>
  <c r="J92" i="12"/>
  <c r="K92" i="12"/>
  <c r="L92" i="12"/>
  <c r="M92" i="12"/>
  <c r="N92" i="12"/>
  <c r="D93" i="12"/>
  <c r="E93" i="12"/>
  <c r="F93" i="12"/>
  <c r="G93" i="12"/>
  <c r="H93" i="12"/>
  <c r="I93" i="12"/>
  <c r="J93" i="12"/>
  <c r="K93" i="12"/>
  <c r="L93" i="12"/>
  <c r="M93" i="12"/>
  <c r="N93" i="12"/>
  <c r="D110" i="12"/>
  <c r="E110" i="12"/>
  <c r="F110" i="12"/>
  <c r="G110" i="12"/>
  <c r="H110" i="12"/>
  <c r="I110" i="12"/>
  <c r="J110" i="12"/>
  <c r="K110" i="12"/>
  <c r="L110" i="12"/>
  <c r="M110" i="12"/>
  <c r="N110" i="12"/>
  <c r="C86" i="12"/>
  <c r="C87" i="12"/>
  <c r="C88" i="12"/>
  <c r="C89" i="12"/>
  <c r="C90" i="12"/>
  <c r="C91" i="12"/>
  <c r="C92" i="12"/>
  <c r="C93" i="12"/>
  <c r="C110" i="12"/>
  <c r="C85" i="12"/>
  <c r="I20" i="20"/>
  <c r="I19" i="20"/>
  <c r="I18" i="20"/>
  <c r="H20" i="20"/>
  <c r="H19" i="20"/>
  <c r="H18" i="20"/>
  <c r="G20" i="20"/>
  <c r="G19" i="20"/>
  <c r="G18" i="20"/>
  <c r="E20" i="20"/>
  <c r="E19" i="20"/>
  <c r="E18" i="20"/>
  <c r="D20" i="20"/>
  <c r="D19" i="20"/>
  <c r="D18" i="20"/>
  <c r="C20" i="20"/>
  <c r="C19" i="20"/>
  <c r="C18" i="20"/>
  <c r="B3" i="20"/>
  <c r="B2" i="20"/>
  <c r="H33" i="20"/>
  <c r="F51" i="20"/>
  <c r="G51" i="20" s="1"/>
  <c r="H51" i="20" s="1"/>
  <c r="F50" i="20"/>
  <c r="F65" i="20" s="1"/>
  <c r="G65" i="20" s="1"/>
  <c r="F47" i="20"/>
  <c r="G47" i="20" s="1"/>
  <c r="H47" i="20" s="1"/>
  <c r="F45" i="20"/>
  <c r="F60" i="20" s="1"/>
  <c r="F44" i="20"/>
  <c r="C35" i="20"/>
  <c r="F82" i="20" s="1"/>
  <c r="G82" i="20" s="1"/>
  <c r="H82" i="20" s="1"/>
  <c r="C34" i="20"/>
  <c r="F81" i="20" s="1"/>
  <c r="C31" i="20"/>
  <c r="C29" i="20"/>
  <c r="F76" i="20" s="1"/>
  <c r="G76" i="20" s="1"/>
  <c r="H76" i="20" s="1"/>
  <c r="C28" i="20"/>
  <c r="C30" i="20" s="1"/>
  <c r="C32" i="20" s="1"/>
  <c r="C142" i="12"/>
  <c r="Z59" i="3"/>
  <c r="W59" i="3"/>
  <c r="T59" i="3"/>
  <c r="Q59" i="3"/>
  <c r="N59" i="3"/>
  <c r="K59" i="3"/>
  <c r="H59" i="3"/>
  <c r="E59" i="3"/>
  <c r="C74" i="18"/>
  <c r="C66" i="18"/>
  <c r="C24" i="3"/>
  <c r="C27" i="3" s="1"/>
  <c r="C65" i="12"/>
  <c r="AC125" i="12"/>
  <c r="AC126" i="12"/>
  <c r="AC127" i="12"/>
  <c r="AC128" i="12"/>
  <c r="O125" i="12"/>
  <c r="O126" i="12"/>
  <c r="J46" i="3"/>
  <c r="J47" i="3"/>
  <c r="J48" i="3"/>
  <c r="J49" i="3"/>
  <c r="J50" i="3"/>
  <c r="J51" i="3"/>
  <c r="J52" i="3"/>
  <c r="J53" i="3"/>
  <c r="J54" i="3"/>
  <c r="J55" i="3"/>
  <c r="J56" i="3"/>
  <c r="J57" i="3"/>
  <c r="AA25" i="3"/>
  <c r="V57" i="3"/>
  <c r="V56" i="3"/>
  <c r="V55" i="3"/>
  <c r="V54" i="3"/>
  <c r="V53" i="3"/>
  <c r="V52" i="3"/>
  <c r="V51" i="3"/>
  <c r="V50" i="3"/>
  <c r="V49" i="3"/>
  <c r="V48" i="3"/>
  <c r="V47" i="3"/>
  <c r="V46" i="3"/>
  <c r="A62" i="3"/>
  <c r="Z20" i="3"/>
  <c r="AA20" i="3"/>
  <c r="Z21" i="3"/>
  <c r="AA21" i="3"/>
  <c r="Z23" i="3"/>
  <c r="AA23" i="3"/>
  <c r="I15" i="11"/>
  <c r="N67" i="11"/>
  <c r="M35" i="11"/>
  <c r="L35" i="11"/>
  <c r="K35" i="11"/>
  <c r="J35" i="11"/>
  <c r="N35" i="11" s="1"/>
  <c r="I35" i="11"/>
  <c r="H35" i="11"/>
  <c r="G35" i="11"/>
  <c r="F35" i="11"/>
  <c r="E35" i="11"/>
  <c r="D35" i="11"/>
  <c r="C35" i="11"/>
  <c r="B35" i="11"/>
  <c r="Y24" i="3"/>
  <c r="G57" i="3" s="1"/>
  <c r="W24" i="3"/>
  <c r="W30" i="3" s="1"/>
  <c r="U24" i="3"/>
  <c r="G55" i="3" s="1"/>
  <c r="S24" i="3"/>
  <c r="S27" i="3" s="1"/>
  <c r="S29" i="3" s="1"/>
  <c r="Q24" i="3"/>
  <c r="Q30" i="3" s="1"/>
  <c r="O24" i="3"/>
  <c r="O27" i="3" s="1"/>
  <c r="M24" i="3"/>
  <c r="M30" i="3" s="1"/>
  <c r="K24" i="3"/>
  <c r="K30" i="3" s="1"/>
  <c r="I24" i="3"/>
  <c r="G24" i="3"/>
  <c r="G30" i="3" s="1"/>
  <c r="E24" i="3"/>
  <c r="G47" i="3" s="1"/>
  <c r="H43" i="15"/>
  <c r="H42" i="15"/>
  <c r="O42" i="15" s="1"/>
  <c r="N42" i="15" s="1"/>
  <c r="H41" i="15"/>
  <c r="H40" i="15"/>
  <c r="O40" i="15" s="1"/>
  <c r="N40" i="15" s="1"/>
  <c r="H39" i="15"/>
  <c r="O39" i="15" s="1"/>
  <c r="N39" i="15" s="1"/>
  <c r="H38" i="15"/>
  <c r="O38" i="15" s="1"/>
  <c r="N38" i="15" s="1"/>
  <c r="H37" i="15"/>
  <c r="H36" i="15"/>
  <c r="O36" i="15" s="1"/>
  <c r="N36" i="15" s="1"/>
  <c r="H23" i="15"/>
  <c r="H24" i="15"/>
  <c r="O24" i="15" s="1"/>
  <c r="N24" i="15" s="1"/>
  <c r="H25" i="15"/>
  <c r="O25" i="15"/>
  <c r="N25" i="15" s="1"/>
  <c r="H26" i="15"/>
  <c r="C58" i="18" s="1"/>
  <c r="H27" i="15"/>
  <c r="O27" i="15" s="1"/>
  <c r="N27" i="15" s="1"/>
  <c r="H22" i="15"/>
  <c r="O22" i="15" s="1"/>
  <c r="N22" i="15" s="1"/>
  <c r="O43" i="15"/>
  <c r="N43" i="15" s="1"/>
  <c r="C52" i="17"/>
  <c r="C43" i="17"/>
  <c r="C33" i="17"/>
  <c r="C45" i="17"/>
  <c r="C24" i="17"/>
  <c r="C26" i="17" s="1"/>
  <c r="C47" i="17" s="1"/>
  <c r="C54" i="17" s="1"/>
  <c r="C17" i="17"/>
  <c r="P83" i="12"/>
  <c r="B52" i="17"/>
  <c r="B3" i="18"/>
  <c r="B2" i="18"/>
  <c r="AC124" i="12"/>
  <c r="AC123" i="12"/>
  <c r="AC129" i="12"/>
  <c r="AC130" i="12"/>
  <c r="AC131" i="12"/>
  <c r="AC132" i="12"/>
  <c r="AC133" i="12"/>
  <c r="AC134" i="12"/>
  <c r="AC135" i="12"/>
  <c r="X137" i="12"/>
  <c r="W137" i="12"/>
  <c r="O132" i="12"/>
  <c r="O128" i="12"/>
  <c r="O129" i="12"/>
  <c r="O130" i="12"/>
  <c r="O131" i="12"/>
  <c r="O133" i="12"/>
  <c r="O134" i="12"/>
  <c r="S137" i="12"/>
  <c r="P114" i="12"/>
  <c r="P68" i="12"/>
  <c r="Z68" i="12" s="1"/>
  <c r="P67" i="12"/>
  <c r="P66" i="12"/>
  <c r="AB137" i="12"/>
  <c r="AA137" i="12"/>
  <c r="AC136" i="12"/>
  <c r="AC122" i="12"/>
  <c r="AC79" i="12"/>
  <c r="AC77" i="12"/>
  <c r="AC76" i="12"/>
  <c r="AC75" i="12"/>
  <c r="AC74" i="12"/>
  <c r="AC73" i="12"/>
  <c r="AC71" i="12"/>
  <c r="B43" i="17"/>
  <c r="B24" i="17"/>
  <c r="B26" i="17"/>
  <c r="C70" i="18" s="1"/>
  <c r="B17" i="17"/>
  <c r="C72" i="18" s="1"/>
  <c r="U137" i="12"/>
  <c r="Y137" i="12"/>
  <c r="V137" i="12"/>
  <c r="Z137" i="12"/>
  <c r="T137" i="12"/>
  <c r="R137" i="12"/>
  <c r="Q137" i="12"/>
  <c r="B33" i="17"/>
  <c r="B45" i="17"/>
  <c r="B3" i="17"/>
  <c r="B2" i="17"/>
  <c r="H34" i="20"/>
  <c r="N45" i="11"/>
  <c r="N46" i="11"/>
  <c r="N47" i="11"/>
  <c r="N48" i="11"/>
  <c r="N49" i="11"/>
  <c r="N50" i="11"/>
  <c r="N51" i="11"/>
  <c r="N52" i="11"/>
  <c r="N53" i="11"/>
  <c r="N54" i="11"/>
  <c r="N55" i="11"/>
  <c r="N56" i="11"/>
  <c r="N57" i="11"/>
  <c r="N58" i="11"/>
  <c r="Q39" i="15"/>
  <c r="S39" i="15" s="1"/>
  <c r="Q40" i="15"/>
  <c r="S40" i="15"/>
  <c r="Q43" i="15"/>
  <c r="S43" i="15" s="1"/>
  <c r="Q42" i="15"/>
  <c r="S42" i="15" s="1"/>
  <c r="Q41" i="15"/>
  <c r="S41" i="15" s="1"/>
  <c r="Q38" i="15"/>
  <c r="S38" i="15" s="1"/>
  <c r="Q37" i="15"/>
  <c r="S37" i="15" s="1"/>
  <c r="Q36" i="15"/>
  <c r="S36" i="15" s="1"/>
  <c r="Q23" i="15"/>
  <c r="S23" i="15" s="1"/>
  <c r="Q24" i="15"/>
  <c r="S24" i="15"/>
  <c r="Q25" i="15"/>
  <c r="S25" i="15" s="1"/>
  <c r="Q26" i="15"/>
  <c r="S26" i="15" s="1"/>
  <c r="Q27" i="15"/>
  <c r="S27" i="15" s="1"/>
  <c r="A155" i="12"/>
  <c r="Q22" i="15"/>
  <c r="S22" i="15"/>
  <c r="B3" i="15"/>
  <c r="B2" i="15"/>
  <c r="D47" i="3"/>
  <c r="Y46" i="3"/>
  <c r="Y47" i="3"/>
  <c r="Y48" i="3"/>
  <c r="Y49" i="3"/>
  <c r="Y50" i="3"/>
  <c r="Y51" i="3"/>
  <c r="Y52" i="3"/>
  <c r="Y53" i="3"/>
  <c r="Y54" i="3"/>
  <c r="Y55" i="3"/>
  <c r="Y56" i="3"/>
  <c r="Y57" i="3"/>
  <c r="J63" i="11"/>
  <c r="F63" i="11"/>
  <c r="B63" i="11"/>
  <c r="B34" i="11"/>
  <c r="M63" i="11"/>
  <c r="L63" i="11"/>
  <c r="K63" i="11"/>
  <c r="I63" i="11"/>
  <c r="H63" i="11"/>
  <c r="G63" i="11"/>
  <c r="E63" i="11"/>
  <c r="D63" i="11"/>
  <c r="C63" i="11"/>
  <c r="N60" i="11"/>
  <c r="N59" i="11"/>
  <c r="N44" i="11"/>
  <c r="N43" i="11"/>
  <c r="N42" i="11"/>
  <c r="N41" i="11"/>
  <c r="N40" i="11"/>
  <c r="N39" i="11"/>
  <c r="N31" i="11"/>
  <c r="B25" i="11"/>
  <c r="B27" i="11" s="1"/>
  <c r="B3" i="11"/>
  <c r="B2" i="11"/>
  <c r="AA35" i="3"/>
  <c r="B3" i="3"/>
  <c r="B2" i="3"/>
  <c r="AA28" i="3"/>
  <c r="M52" i="3"/>
  <c r="D46" i="3"/>
  <c r="D48" i="3"/>
  <c r="D49" i="3"/>
  <c r="D51" i="3"/>
  <c r="D53" i="3"/>
  <c r="M49" i="3"/>
  <c r="M51" i="3"/>
  <c r="AA26" i="3"/>
  <c r="O122" i="12"/>
  <c r="C137" i="12"/>
  <c r="B35" i="3" s="1"/>
  <c r="U46" i="3" s="1"/>
  <c r="O136" i="12"/>
  <c r="O127" i="12"/>
  <c r="O123" i="12"/>
  <c r="O79" i="12"/>
  <c r="O77" i="12"/>
  <c r="O76" i="12"/>
  <c r="O75" i="12"/>
  <c r="O74" i="12"/>
  <c r="O73" i="12"/>
  <c r="O71" i="12"/>
  <c r="M47" i="3"/>
  <c r="D54" i="3"/>
  <c r="M54" i="3"/>
  <c r="D55" i="3"/>
  <c r="M55" i="3"/>
  <c r="D56" i="3"/>
  <c r="M56" i="3"/>
  <c r="D57" i="3"/>
  <c r="M57" i="3"/>
  <c r="N61" i="11"/>
  <c r="D52" i="3"/>
  <c r="D50" i="3"/>
  <c r="M46" i="3"/>
  <c r="M50" i="3"/>
  <c r="M53" i="3"/>
  <c r="M48" i="3"/>
  <c r="AA19" i="3"/>
  <c r="D137" i="12"/>
  <c r="D35" i="3" s="1"/>
  <c r="U47" i="3" s="1"/>
  <c r="W47" i="3" s="1"/>
  <c r="H28" i="3"/>
  <c r="T28" i="3"/>
  <c r="N28" i="3"/>
  <c r="O135" i="12"/>
  <c r="E137" i="12"/>
  <c r="F35" i="3" s="1"/>
  <c r="U48" i="3" s="1"/>
  <c r="F137" i="12"/>
  <c r="H35" i="3" s="1"/>
  <c r="U49" i="3" s="1"/>
  <c r="W49" i="3" s="1"/>
  <c r="G137" i="12"/>
  <c r="J35" i="3" s="1"/>
  <c r="U50" i="3" s="1"/>
  <c r="W50" i="3" s="1"/>
  <c r="H137" i="12"/>
  <c r="L35" i="3" s="1"/>
  <c r="U51" i="3" s="1"/>
  <c r="W51" i="3" s="1"/>
  <c r="I137" i="12"/>
  <c r="N35" i="3" s="1"/>
  <c r="U52" i="3" s="1"/>
  <c r="W52" i="3" s="1"/>
  <c r="J137" i="12"/>
  <c r="P35" i="3" s="1"/>
  <c r="U53" i="3" s="1"/>
  <c r="W53" i="3" s="1"/>
  <c r="K137" i="12"/>
  <c r="R35" i="3" s="1"/>
  <c r="U54" i="3" s="1"/>
  <c r="W54" i="3" s="1"/>
  <c r="L137" i="12"/>
  <c r="T35" i="3" s="1"/>
  <c r="M137" i="12"/>
  <c r="V35" i="3" s="1"/>
  <c r="U56" i="3" s="1"/>
  <c r="W56" i="3" s="1"/>
  <c r="N137" i="12"/>
  <c r="X35" i="3" s="1"/>
  <c r="U57" i="3" s="1"/>
  <c r="W57" i="3" s="1"/>
  <c r="O124" i="12"/>
  <c r="D65" i="12"/>
  <c r="O116" i="12"/>
  <c r="T116" i="12" s="1"/>
  <c r="O68" i="12"/>
  <c r="O37" i="15"/>
  <c r="N37" i="15" s="1"/>
  <c r="U116" i="12"/>
  <c r="I27" i="3"/>
  <c r="P49" i="3" s="1"/>
  <c r="AB49" i="3" s="1"/>
  <c r="G49" i="3"/>
  <c r="I30" i="3"/>
  <c r="P28" i="3"/>
  <c r="AO116" i="12"/>
  <c r="AH116" i="12"/>
  <c r="AP116" i="12"/>
  <c r="F62" i="20"/>
  <c r="Q68" i="12"/>
  <c r="U68" i="12"/>
  <c r="G50" i="3"/>
  <c r="C30" i="3"/>
  <c r="K27" i="3"/>
  <c r="K29" i="3" s="1"/>
  <c r="G46" i="3"/>
  <c r="E30" i="3"/>
  <c r="M27" i="3"/>
  <c r="P51" i="3" s="1"/>
  <c r="AB51" i="3" s="1"/>
  <c r="O23" i="15"/>
  <c r="N23" i="15" s="1"/>
  <c r="AI116" i="12"/>
  <c r="F52" i="20"/>
  <c r="G50" i="20"/>
  <c r="G52" i="20" s="1"/>
  <c r="H59" i="12"/>
  <c r="H40" i="12"/>
  <c r="H66" i="12" s="1"/>
  <c r="O26" i="15"/>
  <c r="N26" i="15"/>
  <c r="Q27" i="3"/>
  <c r="P53" i="3" s="1"/>
  <c r="G27" i="3"/>
  <c r="G29" i="3" s="1"/>
  <c r="L40" i="12"/>
  <c r="L66" i="12" s="1"/>
  <c r="L69" i="12" s="1"/>
  <c r="T19" i="3" s="1"/>
  <c r="C55" i="3" s="1"/>
  <c r="E55" i="3" s="1"/>
  <c r="L59" i="12"/>
  <c r="K59" i="12"/>
  <c r="N40" i="12"/>
  <c r="N66" i="12" s="1"/>
  <c r="C24" i="11"/>
  <c r="C33" i="11" s="1"/>
  <c r="O30" i="3"/>
  <c r="G52" i="3"/>
  <c r="I29" i="3"/>
  <c r="S49" i="3" s="1"/>
  <c r="B36" i="11"/>
  <c r="B37" i="11" s="1"/>
  <c r="B64" i="11" s="1"/>
  <c r="B65" i="11"/>
  <c r="C34" i="11" s="1"/>
  <c r="W100" i="23" l="1"/>
  <c r="X100" i="23"/>
  <c r="Y100" i="23"/>
  <c r="Z100" i="23"/>
  <c r="AA100" i="23"/>
  <c r="AB100" i="23"/>
  <c r="Q100" i="23"/>
  <c r="R100" i="23"/>
  <c r="S100" i="23"/>
  <c r="T100" i="23"/>
  <c r="U100" i="23"/>
  <c r="V100" i="23"/>
  <c r="AE67" i="23"/>
  <c r="AF67" i="23"/>
  <c r="AO67" i="23"/>
  <c r="AO80" i="23" s="1"/>
  <c r="AJ67" i="23"/>
  <c r="AN67" i="23"/>
  <c r="AN80" i="23" s="1"/>
  <c r="AL67" i="23"/>
  <c r="AJ66" i="23"/>
  <c r="AK66" i="23"/>
  <c r="AE66" i="23"/>
  <c r="AF66" i="23"/>
  <c r="AG66" i="23"/>
  <c r="AH66" i="23"/>
  <c r="AI66" i="23"/>
  <c r="AP66" i="23"/>
  <c r="AM66" i="23"/>
  <c r="AN66" i="23"/>
  <c r="AL66" i="23"/>
  <c r="AO66" i="23"/>
  <c r="C36" i="11"/>
  <c r="C65" i="11"/>
  <c r="D34" i="11" s="1"/>
  <c r="H69" i="12"/>
  <c r="L19" i="3" s="1"/>
  <c r="C51" i="3" s="1"/>
  <c r="E51" i="3" s="1"/>
  <c r="L27" i="11"/>
  <c r="D27" i="11"/>
  <c r="H27" i="11"/>
  <c r="N27" i="11"/>
  <c r="I27" i="11"/>
  <c r="G27" i="11"/>
  <c r="E27" i="11"/>
  <c r="B29" i="11"/>
  <c r="C25" i="11" s="1"/>
  <c r="C29" i="11" s="1"/>
  <c r="D25" i="11" s="1"/>
  <c r="D29" i="11" s="1"/>
  <c r="E25" i="11" s="1"/>
  <c r="E29" i="11" s="1"/>
  <c r="F25" i="11" s="1"/>
  <c r="F29" i="11" s="1"/>
  <c r="G25" i="11" s="1"/>
  <c r="G29" i="11" s="1"/>
  <c r="H25" i="11" s="1"/>
  <c r="K27" i="11"/>
  <c r="K28" i="11" s="1"/>
  <c r="M27" i="11"/>
  <c r="J27" i="11"/>
  <c r="F27" i="11"/>
  <c r="C27" i="11"/>
  <c r="N69" i="12"/>
  <c r="X19" i="3" s="1"/>
  <c r="C57" i="3" s="1"/>
  <c r="E57" i="3" s="1"/>
  <c r="C60" i="18"/>
  <c r="O92" i="12"/>
  <c r="Z92" i="12" s="1"/>
  <c r="O107" i="12"/>
  <c r="Z107" i="12" s="1"/>
  <c r="K67" i="12"/>
  <c r="D67" i="23"/>
  <c r="F67" i="23"/>
  <c r="F80" i="23" s="1"/>
  <c r="Y116" i="12"/>
  <c r="AG116" i="12"/>
  <c r="X116" i="12"/>
  <c r="Z67" i="12"/>
  <c r="AN80" i="12" s="1"/>
  <c r="H67" i="23"/>
  <c r="H80" i="23" s="1"/>
  <c r="O107" i="23"/>
  <c r="AA107" i="23" s="1"/>
  <c r="B47" i="17"/>
  <c r="B54" i="17" s="1"/>
  <c r="AM116" i="12"/>
  <c r="AN116" i="12"/>
  <c r="S116" i="12"/>
  <c r="U20" i="15"/>
  <c r="U20" i="24"/>
  <c r="H67" i="12"/>
  <c r="H80" i="12" s="1"/>
  <c r="L24" i="3" s="1"/>
  <c r="E67" i="23"/>
  <c r="D40" i="12"/>
  <c r="D66" i="12" s="1"/>
  <c r="AB116" i="12"/>
  <c r="AF116" i="12"/>
  <c r="Y67" i="12"/>
  <c r="AM80" i="12" s="1"/>
  <c r="G67" i="12"/>
  <c r="S68" i="23"/>
  <c r="AG68" i="23" s="1"/>
  <c r="O114" i="23"/>
  <c r="AF116" i="23"/>
  <c r="R116" i="12"/>
  <c r="C36" i="20"/>
  <c r="Z116" i="12"/>
  <c r="W46" i="3"/>
  <c r="U68" i="23"/>
  <c r="AI68" i="23" s="1"/>
  <c r="AG116" i="23"/>
  <c r="V116" i="12"/>
  <c r="AE116" i="12"/>
  <c r="B46" i="3"/>
  <c r="Q63" i="24" s="1"/>
  <c r="T20" i="24"/>
  <c r="E67" i="12"/>
  <c r="E80" i="12" s="1"/>
  <c r="V68" i="23"/>
  <c r="AJ68" i="23" s="1"/>
  <c r="AH116" i="23"/>
  <c r="D67" i="12"/>
  <c r="Q116" i="23"/>
  <c r="AL116" i="23"/>
  <c r="W116" i="12"/>
  <c r="AA116" i="12"/>
  <c r="W48" i="3"/>
  <c r="N63" i="11"/>
  <c r="AK116" i="12"/>
  <c r="Y27" i="3"/>
  <c r="O89" i="23"/>
  <c r="O92" i="23"/>
  <c r="X92" i="23" s="1"/>
  <c r="R116" i="23"/>
  <c r="AM116" i="23"/>
  <c r="M67" i="12"/>
  <c r="O137" i="23"/>
  <c r="U27" i="3"/>
  <c r="AL116" i="12"/>
  <c r="Y30" i="3"/>
  <c r="AB53" i="3"/>
  <c r="AJ116" i="12"/>
  <c r="U30" i="3"/>
  <c r="O88" i="12"/>
  <c r="N67" i="12"/>
  <c r="N80" i="12" s="1"/>
  <c r="X24" i="3" s="1"/>
  <c r="S116" i="23"/>
  <c r="AN116" i="23"/>
  <c r="AQ137" i="23"/>
  <c r="O106" i="23"/>
  <c r="Y106" i="23" s="1"/>
  <c r="O105" i="23"/>
  <c r="W105" i="23" s="1"/>
  <c r="O103" i="23"/>
  <c r="Q103" i="23" s="1"/>
  <c r="O101" i="23"/>
  <c r="X101" i="23" s="1"/>
  <c r="O100" i="23"/>
  <c r="O99" i="23"/>
  <c r="O97" i="23"/>
  <c r="Z97" i="23" s="1"/>
  <c r="O95" i="23"/>
  <c r="X95" i="23" s="1"/>
  <c r="O93" i="23"/>
  <c r="S93" i="23" s="1"/>
  <c r="O91" i="23"/>
  <c r="T91" i="23" s="1"/>
  <c r="O87" i="23"/>
  <c r="Y87" i="23" s="1"/>
  <c r="O86" i="23"/>
  <c r="X80" i="23"/>
  <c r="E80" i="23"/>
  <c r="D80" i="23"/>
  <c r="AE68" i="23"/>
  <c r="D35" i="23"/>
  <c r="E65" i="23"/>
  <c r="Z87" i="23"/>
  <c r="X87" i="23"/>
  <c r="AB87" i="23"/>
  <c r="AA87" i="23"/>
  <c r="Z89" i="23"/>
  <c r="Y89" i="23"/>
  <c r="X89" i="23"/>
  <c r="T89" i="23"/>
  <c r="S89" i="23"/>
  <c r="R89" i="23"/>
  <c r="W89" i="23"/>
  <c r="AB89" i="23"/>
  <c r="AA89" i="23"/>
  <c r="V89" i="23"/>
  <c r="U89" i="23"/>
  <c r="Q89" i="23"/>
  <c r="R95" i="23"/>
  <c r="Z95" i="23"/>
  <c r="S97" i="23"/>
  <c r="R97" i="23"/>
  <c r="AA97" i="23"/>
  <c r="AB97" i="23"/>
  <c r="V97" i="23"/>
  <c r="U101" i="23"/>
  <c r="Q101" i="23"/>
  <c r="AB103" i="23"/>
  <c r="R105" i="23"/>
  <c r="AB105" i="23"/>
  <c r="AL114" i="23"/>
  <c r="Z114" i="23"/>
  <c r="AK114" i="23"/>
  <c r="Y114" i="23"/>
  <c r="AJ114" i="23"/>
  <c r="X114" i="23"/>
  <c r="AI114" i="23"/>
  <c r="W114" i="23"/>
  <c r="AH114" i="23"/>
  <c r="V114" i="23"/>
  <c r="AG114" i="23"/>
  <c r="U114" i="23"/>
  <c r="AE114" i="23"/>
  <c r="AQ114" i="23" s="1"/>
  <c r="S114" i="23"/>
  <c r="AP114" i="23"/>
  <c r="R114" i="23"/>
  <c r="AO114" i="23"/>
  <c r="Q114" i="23"/>
  <c r="AF114" i="23"/>
  <c r="AN114" i="23"/>
  <c r="AM114" i="23"/>
  <c r="AB114" i="23"/>
  <c r="AA114" i="23"/>
  <c r="T114" i="23"/>
  <c r="D40" i="23"/>
  <c r="R68" i="23"/>
  <c r="AF68" i="23" s="1"/>
  <c r="E40" i="23"/>
  <c r="Z80" i="23"/>
  <c r="O90" i="23"/>
  <c r="U107" i="23"/>
  <c r="T107" i="23"/>
  <c r="S107" i="23"/>
  <c r="R107" i="23"/>
  <c r="Q107" i="23"/>
  <c r="AB107" i="23"/>
  <c r="Z107" i="23"/>
  <c r="Y107" i="23"/>
  <c r="X107" i="23"/>
  <c r="V107" i="23"/>
  <c r="O98" i="23"/>
  <c r="F40" i="23"/>
  <c r="T68" i="23"/>
  <c r="AH68" i="23" s="1"/>
  <c r="W107" i="23"/>
  <c r="I40" i="23"/>
  <c r="W68" i="23"/>
  <c r="AK68" i="23" s="1"/>
  <c r="O85" i="23"/>
  <c r="G40" i="23"/>
  <c r="J40" i="23"/>
  <c r="X68" i="23"/>
  <c r="AL68" i="23" s="1"/>
  <c r="H40" i="23"/>
  <c r="X106" i="23"/>
  <c r="K40" i="23"/>
  <c r="Y68" i="23"/>
  <c r="AM68" i="23" s="1"/>
  <c r="O94" i="23"/>
  <c r="O102" i="23"/>
  <c r="L40" i="23"/>
  <c r="Z68" i="23"/>
  <c r="AN68" i="23" s="1"/>
  <c r="M40" i="23"/>
  <c r="AA68" i="23"/>
  <c r="AO68" i="23" s="1"/>
  <c r="O110" i="23"/>
  <c r="N40" i="23"/>
  <c r="AB68" i="23"/>
  <c r="AP68" i="23" s="1"/>
  <c r="O88" i="23"/>
  <c r="O96" i="23"/>
  <c r="O104" i="23"/>
  <c r="C38" i="23"/>
  <c r="C42" i="23"/>
  <c r="C45" i="23"/>
  <c r="V116" i="23"/>
  <c r="AI116" i="23"/>
  <c r="W116" i="23"/>
  <c r="AJ116" i="23"/>
  <c r="X116" i="23"/>
  <c r="AK116" i="23"/>
  <c r="AB116" i="23"/>
  <c r="AO116" i="23"/>
  <c r="C62" i="18"/>
  <c r="O41" i="15"/>
  <c r="N41" i="15" s="1"/>
  <c r="X88" i="12"/>
  <c r="S88" i="12"/>
  <c r="W88" i="12"/>
  <c r="G36" i="3"/>
  <c r="S48" i="3"/>
  <c r="P48" i="3"/>
  <c r="AB48" i="3" s="1"/>
  <c r="Z80" i="12"/>
  <c r="D61" i="12"/>
  <c r="G53" i="3"/>
  <c r="G51" i="3"/>
  <c r="AA66" i="12"/>
  <c r="G56" i="3"/>
  <c r="G48" i="3"/>
  <c r="X66" i="12"/>
  <c r="AC137" i="12"/>
  <c r="O106" i="12"/>
  <c r="Z106" i="12" s="1"/>
  <c r="O105" i="12"/>
  <c r="Z105" i="12" s="1"/>
  <c r="O104" i="12"/>
  <c r="Z104" i="12" s="1"/>
  <c r="O103" i="12"/>
  <c r="Z103" i="12" s="1"/>
  <c r="O102" i="12"/>
  <c r="Z102" i="12" s="1"/>
  <c r="O101" i="12"/>
  <c r="Z101" i="12" s="1"/>
  <c r="O100" i="12"/>
  <c r="O99" i="12"/>
  <c r="O98" i="12"/>
  <c r="Z98" i="12" s="1"/>
  <c r="O97" i="12"/>
  <c r="Z97" i="12" s="1"/>
  <c r="O96" i="12"/>
  <c r="Z96" i="12" s="1"/>
  <c r="O95" i="12"/>
  <c r="Z95" i="12" s="1"/>
  <c r="N61" i="12"/>
  <c r="F59" i="20"/>
  <c r="K47" i="20"/>
  <c r="O91" i="12"/>
  <c r="AB91" i="12" s="1"/>
  <c r="O90" i="12"/>
  <c r="X90" i="12" s="1"/>
  <c r="O87" i="12"/>
  <c r="V87" i="12" s="1"/>
  <c r="AQ137" i="12"/>
  <c r="G44" i="20"/>
  <c r="F46" i="20"/>
  <c r="F48" i="20" s="1"/>
  <c r="K44" i="20" s="1"/>
  <c r="N81" i="12"/>
  <c r="H61" i="12"/>
  <c r="M29" i="3"/>
  <c r="M36" i="3" s="1"/>
  <c r="S68" i="12"/>
  <c r="K46" i="20"/>
  <c r="W27" i="3"/>
  <c r="P56" i="3" s="1"/>
  <c r="AB56" i="3" s="1"/>
  <c r="G67" i="20"/>
  <c r="H65" i="20"/>
  <c r="H67" i="20" s="1"/>
  <c r="W87" i="12"/>
  <c r="P50" i="3"/>
  <c r="AB50" i="3" s="1"/>
  <c r="S30" i="3"/>
  <c r="W68" i="12"/>
  <c r="G54" i="3"/>
  <c r="H29" i="20"/>
  <c r="I36" i="3"/>
  <c r="H31" i="20"/>
  <c r="L81" i="12"/>
  <c r="F67" i="20"/>
  <c r="V68" i="12"/>
  <c r="AA68" i="12"/>
  <c r="O110" i="12"/>
  <c r="W110" i="12" s="1"/>
  <c r="O93" i="12"/>
  <c r="W93" i="12" s="1"/>
  <c r="O86" i="12"/>
  <c r="V86" i="12" s="1"/>
  <c r="X68" i="12"/>
  <c r="Y68" i="12"/>
  <c r="T24" i="3"/>
  <c r="F55" i="3" s="1"/>
  <c r="H55" i="3" s="1"/>
  <c r="O94" i="12"/>
  <c r="U94" i="12" s="1"/>
  <c r="G20" i="11"/>
  <c r="G26" i="11" s="1"/>
  <c r="G28" i="11" s="1"/>
  <c r="G61" i="12"/>
  <c r="K61" i="12"/>
  <c r="V88" i="12"/>
  <c r="L61" i="12"/>
  <c r="AB68" i="12"/>
  <c r="M20" i="11"/>
  <c r="M26" i="11" s="1"/>
  <c r="M28" i="11" s="1"/>
  <c r="Q116" i="12"/>
  <c r="R68" i="12"/>
  <c r="C38" i="12"/>
  <c r="Y88" i="12"/>
  <c r="H81" i="12"/>
  <c r="T68" i="12"/>
  <c r="O89" i="12"/>
  <c r="Y89" i="12" s="1"/>
  <c r="AA24" i="3"/>
  <c r="AA30" i="3" s="1"/>
  <c r="O137" i="12"/>
  <c r="O85" i="12"/>
  <c r="AB85" i="12" s="1"/>
  <c r="E40" i="12"/>
  <c r="C48" i="12"/>
  <c r="S51" i="3"/>
  <c r="F66" i="20"/>
  <c r="G66" i="20" s="1"/>
  <c r="H66" i="20" s="1"/>
  <c r="O114" i="12"/>
  <c r="AE114" i="12" s="1"/>
  <c r="C45" i="12"/>
  <c r="O29" i="3"/>
  <c r="P52" i="3"/>
  <c r="AB52" i="3" s="1"/>
  <c r="G81" i="20"/>
  <c r="F83" i="20"/>
  <c r="H28" i="20"/>
  <c r="C37" i="20"/>
  <c r="H32" i="20" s="1"/>
  <c r="R110" i="12"/>
  <c r="S110" i="12"/>
  <c r="T110" i="12"/>
  <c r="Z93" i="12"/>
  <c r="AB93" i="12"/>
  <c r="T93" i="12"/>
  <c r="S93" i="12"/>
  <c r="AA93" i="12"/>
  <c r="C76" i="18"/>
  <c r="R93" i="12"/>
  <c r="Y93" i="12"/>
  <c r="Q93" i="12"/>
  <c r="V93" i="12"/>
  <c r="X93" i="12"/>
  <c r="U93" i="12"/>
  <c r="Z86" i="12"/>
  <c r="W86" i="12"/>
  <c r="T86" i="12"/>
  <c r="AB86" i="12"/>
  <c r="S50" i="3"/>
  <c r="K36" i="3"/>
  <c r="K62" i="20"/>
  <c r="G60" i="20"/>
  <c r="S36" i="3"/>
  <c r="S54" i="3"/>
  <c r="U55" i="3"/>
  <c r="W55" i="3" s="1"/>
  <c r="Z35" i="3"/>
  <c r="T89" i="12"/>
  <c r="AA89" i="12"/>
  <c r="AB89" i="12"/>
  <c r="X89" i="12"/>
  <c r="Z89" i="12"/>
  <c r="S89" i="12"/>
  <c r="P46" i="3"/>
  <c r="AB46" i="3" s="1"/>
  <c r="C29" i="3"/>
  <c r="G62" i="20"/>
  <c r="F53" i="20"/>
  <c r="K48" i="20" s="1"/>
  <c r="P54" i="3"/>
  <c r="AB54" i="3" s="1"/>
  <c r="B17" i="3"/>
  <c r="B33" i="3" s="1"/>
  <c r="J59" i="12"/>
  <c r="J61" i="12" s="1"/>
  <c r="Y92" i="12"/>
  <c r="Y107" i="12"/>
  <c r="Y101" i="12"/>
  <c r="Y98" i="12"/>
  <c r="Y96" i="12"/>
  <c r="Y95" i="12"/>
  <c r="AA91" i="12"/>
  <c r="B24" i="11"/>
  <c r="B33" i="11" s="1"/>
  <c r="X92" i="12"/>
  <c r="X107" i="12"/>
  <c r="X105" i="12"/>
  <c r="X101" i="12"/>
  <c r="X98" i="12"/>
  <c r="X96" i="12"/>
  <c r="X95" i="12"/>
  <c r="Q29" i="3"/>
  <c r="H30" i="20"/>
  <c r="T20" i="15"/>
  <c r="T42" i="15" s="1"/>
  <c r="F75" i="20"/>
  <c r="G45" i="20"/>
  <c r="W92" i="12"/>
  <c r="W107" i="12"/>
  <c r="W105" i="12"/>
  <c r="W98" i="12"/>
  <c r="W96" i="12"/>
  <c r="W95" i="12"/>
  <c r="V92" i="12"/>
  <c r="V107" i="12"/>
  <c r="V105" i="12"/>
  <c r="V98" i="12"/>
  <c r="V96" i="12"/>
  <c r="V95" i="12"/>
  <c r="H50" i="20"/>
  <c r="H52" i="20" s="1"/>
  <c r="Z28" i="3"/>
  <c r="U92" i="12"/>
  <c r="U107" i="12"/>
  <c r="U105" i="12"/>
  <c r="U98" i="12"/>
  <c r="U97" i="12"/>
  <c r="U96" i="12"/>
  <c r="U95" i="12"/>
  <c r="AA88" i="12"/>
  <c r="Q92" i="12"/>
  <c r="F78" i="20"/>
  <c r="F59" i="12"/>
  <c r="F61" i="12" s="1"/>
  <c r="M59" i="12"/>
  <c r="M61" i="12" s="1"/>
  <c r="T92" i="12"/>
  <c r="T107" i="12"/>
  <c r="T105" i="12"/>
  <c r="T104" i="12"/>
  <c r="T98" i="12"/>
  <c r="T97" i="12"/>
  <c r="T96" i="12"/>
  <c r="T95" i="12"/>
  <c r="S92" i="12"/>
  <c r="S107" i="12"/>
  <c r="S105" i="12"/>
  <c r="S104" i="12"/>
  <c r="S98" i="12"/>
  <c r="S97" i="12"/>
  <c r="S96" i="12"/>
  <c r="S95" i="12"/>
  <c r="T88" i="12"/>
  <c r="E27" i="3"/>
  <c r="R92" i="12"/>
  <c r="R107" i="12"/>
  <c r="R105" i="12"/>
  <c r="R98" i="12"/>
  <c r="R96" i="12"/>
  <c r="R95" i="12"/>
  <c r="U88" i="12"/>
  <c r="D35" i="12"/>
  <c r="Q107" i="12"/>
  <c r="Q105" i="12"/>
  <c r="Q101" i="12"/>
  <c r="Q98" i="12"/>
  <c r="Q97" i="12"/>
  <c r="Q96" i="12"/>
  <c r="Q95" i="12"/>
  <c r="I59" i="12"/>
  <c r="I61" i="12" s="1"/>
  <c r="AB92" i="12"/>
  <c r="AB107" i="12"/>
  <c r="AB105" i="12"/>
  <c r="AB98" i="12"/>
  <c r="AB97" i="12"/>
  <c r="AB96" i="12"/>
  <c r="AB95" i="12"/>
  <c r="B47" i="3"/>
  <c r="AQ116" i="12"/>
  <c r="C35" i="12"/>
  <c r="AA92" i="12"/>
  <c r="AA107" i="12"/>
  <c r="AA106" i="12"/>
  <c r="AA105" i="12"/>
  <c r="AA104" i="12"/>
  <c r="AA103" i="12"/>
  <c r="AA98" i="12"/>
  <c r="AA96" i="12"/>
  <c r="AA95" i="12"/>
  <c r="R88" i="12"/>
  <c r="W89" i="12"/>
  <c r="W91" i="12"/>
  <c r="Q88" i="12"/>
  <c r="Q89" i="12"/>
  <c r="AB88" i="12"/>
  <c r="R89" i="12"/>
  <c r="Z88" i="12"/>
  <c r="U89" i="12"/>
  <c r="E65" i="12"/>
  <c r="F51" i="3"/>
  <c r="L30" i="3"/>
  <c r="F57" i="3"/>
  <c r="H57" i="3" s="1"/>
  <c r="AB66" i="12"/>
  <c r="V66" i="12"/>
  <c r="R66" i="12"/>
  <c r="W66" i="12"/>
  <c r="Z66" i="12"/>
  <c r="T66" i="12"/>
  <c r="U26" i="15"/>
  <c r="U34" i="15"/>
  <c r="U43" i="15"/>
  <c r="U39" i="15"/>
  <c r="U37" i="15"/>
  <c r="U41" i="15"/>
  <c r="U23" i="15"/>
  <c r="U24" i="15"/>
  <c r="U27" i="15"/>
  <c r="U22" i="15"/>
  <c r="U25" i="15"/>
  <c r="U40" i="15"/>
  <c r="U36" i="15"/>
  <c r="U42" i="15"/>
  <c r="U38" i="15"/>
  <c r="Q63" i="15"/>
  <c r="A46" i="3"/>
  <c r="A47" i="3"/>
  <c r="D17" i="3"/>
  <c r="D33" i="3" s="1"/>
  <c r="T22" i="15"/>
  <c r="T41" i="15"/>
  <c r="U66" i="12"/>
  <c r="Y66" i="12"/>
  <c r="AA67" i="12"/>
  <c r="AB67" i="12"/>
  <c r="V67" i="12"/>
  <c r="S92" i="23" l="1"/>
  <c r="Z92" i="23"/>
  <c r="R92" i="23"/>
  <c r="Y92" i="23"/>
  <c r="T92" i="23"/>
  <c r="V92" i="23"/>
  <c r="U92" i="23"/>
  <c r="W92" i="23"/>
  <c r="AB92" i="23"/>
  <c r="Q92" i="23"/>
  <c r="AC92" i="23" s="1"/>
  <c r="AA92" i="23"/>
  <c r="AB106" i="23"/>
  <c r="R106" i="23"/>
  <c r="U34" i="24"/>
  <c r="U24" i="24"/>
  <c r="U27" i="24"/>
  <c r="U26" i="24"/>
  <c r="U23" i="24"/>
  <c r="U25" i="24"/>
  <c r="U36" i="24"/>
  <c r="U38" i="24"/>
  <c r="U40" i="24"/>
  <c r="U39" i="24"/>
  <c r="U37" i="24"/>
  <c r="U42" i="24"/>
  <c r="U41" i="24"/>
  <c r="U43" i="24"/>
  <c r="U22" i="24"/>
  <c r="U29" i="24" s="1"/>
  <c r="U30" i="24" s="1"/>
  <c r="U31" i="24" s="1"/>
  <c r="D108" i="23" s="1"/>
  <c r="Q110" i="12"/>
  <c r="AA101" i="23"/>
  <c r="V91" i="23"/>
  <c r="T42" i="24"/>
  <c r="T24" i="24"/>
  <c r="T23" i="24"/>
  <c r="T40" i="24"/>
  <c r="T22" i="24"/>
  <c r="T25" i="24"/>
  <c r="T26" i="24"/>
  <c r="T37" i="24"/>
  <c r="T34" i="24"/>
  <c r="T27" i="24"/>
  <c r="T39" i="24"/>
  <c r="T36" i="24"/>
  <c r="T41" i="24"/>
  <c r="T43" i="24"/>
  <c r="T38" i="24"/>
  <c r="F24" i="3"/>
  <c r="D20" i="11"/>
  <c r="D26" i="11" s="1"/>
  <c r="D28" i="11" s="1"/>
  <c r="J67" i="12"/>
  <c r="R90" i="12"/>
  <c r="R97" i="12"/>
  <c r="X30" i="3"/>
  <c r="U91" i="12"/>
  <c r="AB103" i="12"/>
  <c r="U103" i="12"/>
  <c r="W97" i="12"/>
  <c r="W29" i="3"/>
  <c r="X103" i="12"/>
  <c r="AC103" i="12" s="1"/>
  <c r="Y97" i="12"/>
  <c r="E61" i="12"/>
  <c r="E66" i="12"/>
  <c r="AC116" i="12"/>
  <c r="J61" i="23"/>
  <c r="J66" i="23"/>
  <c r="Y101" i="23"/>
  <c r="F65" i="12"/>
  <c r="W20" i="24" s="1"/>
  <c r="V20" i="24"/>
  <c r="M61" i="23"/>
  <c r="M66" i="23"/>
  <c r="Y80" i="12"/>
  <c r="AH114" i="12"/>
  <c r="AB104" i="12"/>
  <c r="Q103" i="12"/>
  <c r="U104" i="12"/>
  <c r="V97" i="12"/>
  <c r="X104" i="12"/>
  <c r="F61" i="23"/>
  <c r="F66" i="23"/>
  <c r="Z101" i="23"/>
  <c r="P55" i="3"/>
  <c r="AB55" i="3" s="1"/>
  <c r="U29" i="3"/>
  <c r="Y90" i="12"/>
  <c r="V91" i="12"/>
  <c r="Q104" i="12"/>
  <c r="G61" i="23"/>
  <c r="G66" i="23"/>
  <c r="W103" i="23"/>
  <c r="G69" i="12"/>
  <c r="U67" i="12"/>
  <c r="G80" i="12"/>
  <c r="R102" i="12"/>
  <c r="L61" i="23"/>
  <c r="L66" i="23"/>
  <c r="AA97" i="12"/>
  <c r="R103" i="12"/>
  <c r="W103" i="12"/>
  <c r="Y91" i="12"/>
  <c r="Y110" i="12"/>
  <c r="AC116" i="23"/>
  <c r="E61" i="23"/>
  <c r="E66" i="23"/>
  <c r="S69" i="23" s="1"/>
  <c r="U103" i="23"/>
  <c r="T91" i="12"/>
  <c r="Q64" i="15"/>
  <c r="Q64" i="24"/>
  <c r="R104" i="12"/>
  <c r="Q91" i="12"/>
  <c r="V103" i="12"/>
  <c r="W104" i="12"/>
  <c r="Y103" i="12"/>
  <c r="Z91" i="12"/>
  <c r="X110" i="12"/>
  <c r="AA27" i="3"/>
  <c r="K61" i="23"/>
  <c r="K66" i="23"/>
  <c r="V103" i="23"/>
  <c r="F67" i="12"/>
  <c r="AQ116" i="23"/>
  <c r="K69" i="12"/>
  <c r="K80" i="12"/>
  <c r="V104" i="12"/>
  <c r="Y104" i="12"/>
  <c r="AC104" i="12" s="1"/>
  <c r="V110" i="12"/>
  <c r="X103" i="23"/>
  <c r="D80" i="12"/>
  <c r="R67" i="12"/>
  <c r="D69" i="12"/>
  <c r="I67" i="12"/>
  <c r="H29" i="11"/>
  <c r="I25" i="11" s="1"/>
  <c r="I29" i="11" s="1"/>
  <c r="J25" i="11" s="1"/>
  <c r="J29" i="11" s="1"/>
  <c r="K25" i="11" s="1"/>
  <c r="K29" i="11" s="1"/>
  <c r="L25" i="11" s="1"/>
  <c r="L29" i="11" s="1"/>
  <c r="M25" i="11" s="1"/>
  <c r="M29" i="11" s="1"/>
  <c r="N61" i="23"/>
  <c r="N66" i="23"/>
  <c r="M80" i="12"/>
  <c r="M69" i="12"/>
  <c r="S67" i="12"/>
  <c r="S103" i="12"/>
  <c r="T103" i="12"/>
  <c r="X97" i="12"/>
  <c r="Y105" i="12"/>
  <c r="AC105" i="12" s="1"/>
  <c r="U110" i="12"/>
  <c r="R91" i="12"/>
  <c r="Y103" i="23"/>
  <c r="AA95" i="23"/>
  <c r="E69" i="23"/>
  <c r="E81" i="23" s="1"/>
  <c r="H61" i="23"/>
  <c r="H66" i="23"/>
  <c r="I61" i="23"/>
  <c r="I66" i="23"/>
  <c r="T103" i="23"/>
  <c r="Y95" i="23"/>
  <c r="D36" i="11"/>
  <c r="D37" i="11" s="1"/>
  <c r="D64" i="11" s="1"/>
  <c r="D65" i="11"/>
  <c r="E34" i="11" s="1"/>
  <c r="Y29" i="3"/>
  <c r="P57" i="3"/>
  <c r="AB57" i="3" s="1"/>
  <c r="C37" i="11"/>
  <c r="C64" i="11" s="1"/>
  <c r="Q97" i="23"/>
  <c r="U97" i="23"/>
  <c r="Q93" i="23"/>
  <c r="V93" i="23"/>
  <c r="AA93" i="23"/>
  <c r="AB93" i="23"/>
  <c r="T93" i="23"/>
  <c r="X93" i="23"/>
  <c r="Y93" i="23"/>
  <c r="Z93" i="23"/>
  <c r="Q91" i="23"/>
  <c r="W91" i="23"/>
  <c r="AA91" i="23"/>
  <c r="U91" i="23"/>
  <c r="X91" i="23"/>
  <c r="Y91" i="23"/>
  <c r="S91" i="23"/>
  <c r="Q106" i="23"/>
  <c r="S106" i="23"/>
  <c r="T106" i="23"/>
  <c r="U106" i="23"/>
  <c r="Z106" i="23"/>
  <c r="W106" i="23"/>
  <c r="AA106" i="23"/>
  <c r="V106" i="23"/>
  <c r="S105" i="23"/>
  <c r="T105" i="23"/>
  <c r="V105" i="23"/>
  <c r="X105" i="23"/>
  <c r="Y105" i="23"/>
  <c r="Z105" i="23"/>
  <c r="AA105" i="23"/>
  <c r="Q105" i="23"/>
  <c r="U105" i="23"/>
  <c r="Z103" i="23"/>
  <c r="R103" i="23"/>
  <c r="S103" i="23"/>
  <c r="AA103" i="23"/>
  <c r="V101" i="23"/>
  <c r="W101" i="23"/>
  <c r="AB101" i="23"/>
  <c r="R101" i="23"/>
  <c r="S101" i="23"/>
  <c r="T101" i="23"/>
  <c r="W97" i="23"/>
  <c r="T97" i="23"/>
  <c r="Y97" i="23"/>
  <c r="X97" i="23"/>
  <c r="S95" i="23"/>
  <c r="T95" i="23"/>
  <c r="W95" i="23"/>
  <c r="Q95" i="23"/>
  <c r="U95" i="23"/>
  <c r="AB95" i="23"/>
  <c r="V95" i="23"/>
  <c r="U93" i="23"/>
  <c r="W93" i="23"/>
  <c r="R93" i="23"/>
  <c r="AB91" i="23"/>
  <c r="Z91" i="23"/>
  <c r="R91" i="23"/>
  <c r="R87" i="23"/>
  <c r="Q87" i="23"/>
  <c r="S87" i="23"/>
  <c r="T87" i="23"/>
  <c r="U87" i="23"/>
  <c r="W87" i="23"/>
  <c r="V87" i="23"/>
  <c r="AL80" i="23"/>
  <c r="D61" i="23"/>
  <c r="D66" i="23"/>
  <c r="T30" i="3"/>
  <c r="AA80" i="23"/>
  <c r="AF80" i="23"/>
  <c r="R80" i="23"/>
  <c r="Q96" i="23"/>
  <c r="AB96" i="23"/>
  <c r="AA96" i="23"/>
  <c r="W96" i="23"/>
  <c r="V96" i="23"/>
  <c r="U96" i="23"/>
  <c r="S96" i="23"/>
  <c r="R96" i="23"/>
  <c r="Y96" i="23"/>
  <c r="X96" i="23"/>
  <c r="Z96" i="23"/>
  <c r="T96" i="23"/>
  <c r="Q88" i="23"/>
  <c r="AB88" i="23"/>
  <c r="AA88" i="23"/>
  <c r="W88" i="23"/>
  <c r="V88" i="23"/>
  <c r="U88" i="23"/>
  <c r="S88" i="23"/>
  <c r="R88" i="23"/>
  <c r="Z88" i="23"/>
  <c r="Y88" i="23"/>
  <c r="X88" i="23"/>
  <c r="T88" i="23"/>
  <c r="V85" i="23"/>
  <c r="U85" i="23"/>
  <c r="AA85" i="23"/>
  <c r="T85" i="23"/>
  <c r="S85" i="23"/>
  <c r="R85" i="23"/>
  <c r="Z85" i="23"/>
  <c r="Q85" i="23"/>
  <c r="AB85" i="23"/>
  <c r="Y85" i="23"/>
  <c r="X85" i="23"/>
  <c r="W85" i="23"/>
  <c r="Y80" i="23"/>
  <c r="W80" i="23"/>
  <c r="AK80" i="23"/>
  <c r="W90" i="23"/>
  <c r="V90" i="23"/>
  <c r="U90" i="23"/>
  <c r="Q90" i="23"/>
  <c r="AB90" i="23"/>
  <c r="AA90" i="23"/>
  <c r="T90" i="23"/>
  <c r="X90" i="23"/>
  <c r="Z90" i="23"/>
  <c r="Y90" i="23"/>
  <c r="S90" i="23"/>
  <c r="R90" i="23"/>
  <c r="AC89" i="23"/>
  <c r="W98" i="23"/>
  <c r="V98" i="23"/>
  <c r="U98" i="23"/>
  <c r="Q98" i="23"/>
  <c r="AB98" i="23"/>
  <c r="AA98" i="23"/>
  <c r="Z98" i="23"/>
  <c r="Y98" i="23"/>
  <c r="X98" i="23"/>
  <c r="T98" i="23"/>
  <c r="S98" i="23"/>
  <c r="R98" i="23"/>
  <c r="E35" i="23"/>
  <c r="F65" i="23"/>
  <c r="AP80" i="23"/>
  <c r="AB80" i="23"/>
  <c r="W102" i="23"/>
  <c r="V102" i="23"/>
  <c r="U102" i="23"/>
  <c r="Q102" i="23"/>
  <c r="AB102" i="23"/>
  <c r="AA102" i="23"/>
  <c r="Y102" i="23"/>
  <c r="X102" i="23"/>
  <c r="T102" i="23"/>
  <c r="S102" i="23"/>
  <c r="R102" i="23"/>
  <c r="Z102" i="23"/>
  <c r="AC114" i="23"/>
  <c r="AC86" i="23"/>
  <c r="AQ68" i="23"/>
  <c r="U80" i="23"/>
  <c r="AI80" i="23"/>
  <c r="X110" i="23"/>
  <c r="W110" i="23"/>
  <c r="V110" i="23"/>
  <c r="U110" i="23"/>
  <c r="T110" i="23"/>
  <c r="S110" i="23"/>
  <c r="Q110" i="23"/>
  <c r="AB110" i="23"/>
  <c r="AA110" i="23"/>
  <c r="Z110" i="23"/>
  <c r="Y110" i="23"/>
  <c r="R110" i="23"/>
  <c r="AC68" i="23"/>
  <c r="C59" i="23"/>
  <c r="C67" i="23" s="1"/>
  <c r="C40" i="23"/>
  <c r="C66" i="23" s="1"/>
  <c r="AG80" i="23"/>
  <c r="S80" i="23"/>
  <c r="W94" i="23"/>
  <c r="V94" i="23"/>
  <c r="U94" i="23"/>
  <c r="Q94" i="23"/>
  <c r="AB94" i="23"/>
  <c r="AA94" i="23"/>
  <c r="Y94" i="23"/>
  <c r="X94" i="23"/>
  <c r="T94" i="23"/>
  <c r="S94" i="23"/>
  <c r="R94" i="23"/>
  <c r="Z94" i="23"/>
  <c r="AC107" i="23"/>
  <c r="R104" i="23"/>
  <c r="Q104" i="23"/>
  <c r="AB104" i="23"/>
  <c r="AA104" i="23"/>
  <c r="Y104" i="23"/>
  <c r="W104" i="23"/>
  <c r="V104" i="23"/>
  <c r="U104" i="23"/>
  <c r="T104" i="23"/>
  <c r="S104" i="23"/>
  <c r="Z104" i="23"/>
  <c r="X104" i="23"/>
  <c r="AH80" i="23"/>
  <c r="T80" i="23"/>
  <c r="W90" i="12"/>
  <c r="AB101" i="12"/>
  <c r="T106" i="12"/>
  <c r="V101" i="12"/>
  <c r="Y102" i="12"/>
  <c r="S87" i="12"/>
  <c r="H51" i="3"/>
  <c r="Z90" i="12"/>
  <c r="Y87" i="12"/>
  <c r="AB102" i="12"/>
  <c r="V102" i="12"/>
  <c r="U87" i="12"/>
  <c r="Q87" i="12"/>
  <c r="AB87" i="12"/>
  <c r="R106" i="12"/>
  <c r="W101" i="12"/>
  <c r="X87" i="12"/>
  <c r="F61" i="20"/>
  <c r="K60" i="20" s="1"/>
  <c r="G59" i="20"/>
  <c r="T90" i="12"/>
  <c r="Q102" i="12"/>
  <c r="S101" i="12"/>
  <c r="U101" i="12"/>
  <c r="X102" i="12"/>
  <c r="Y106" i="12"/>
  <c r="V94" i="12"/>
  <c r="AB90" i="12"/>
  <c r="W102" i="12"/>
  <c r="AA101" i="12"/>
  <c r="S90" i="12"/>
  <c r="AB106" i="12"/>
  <c r="S102" i="12"/>
  <c r="U102" i="12"/>
  <c r="V106" i="12"/>
  <c r="S94" i="12"/>
  <c r="AC94" i="12" s="1"/>
  <c r="X91" i="12"/>
  <c r="W94" i="12"/>
  <c r="AA90" i="12"/>
  <c r="AA102" i="12"/>
  <c r="Q85" i="12"/>
  <c r="R94" i="12"/>
  <c r="AI114" i="12"/>
  <c r="S91" i="12"/>
  <c r="K45" i="20"/>
  <c r="U90" i="12"/>
  <c r="Z87" i="12"/>
  <c r="Q90" i="12"/>
  <c r="AC90" i="12" s="1"/>
  <c r="T101" i="12"/>
  <c r="W106" i="12"/>
  <c r="AA87" i="12"/>
  <c r="U85" i="12"/>
  <c r="Q94" i="12"/>
  <c r="Y114" i="12"/>
  <c r="V90" i="12"/>
  <c r="T87" i="12"/>
  <c r="Q106" i="12"/>
  <c r="T102" i="12"/>
  <c r="R87" i="12"/>
  <c r="X106" i="12"/>
  <c r="T85" i="12"/>
  <c r="T114" i="12"/>
  <c r="H44" i="20"/>
  <c r="G46" i="20"/>
  <c r="R101" i="12"/>
  <c r="AC101" i="12" s="1"/>
  <c r="S106" i="12"/>
  <c r="U106" i="12"/>
  <c r="V89" i="12"/>
  <c r="AC89" i="12" s="1"/>
  <c r="X86" i="12"/>
  <c r="AB110" i="12"/>
  <c r="AC92" i="12"/>
  <c r="AG92" i="12" s="1"/>
  <c r="AG114" i="12"/>
  <c r="V85" i="12"/>
  <c r="T94" i="12"/>
  <c r="AA86" i="12"/>
  <c r="AC93" i="12"/>
  <c r="AB114" i="12"/>
  <c r="AA114" i="12"/>
  <c r="R85" i="12"/>
  <c r="AB94" i="12"/>
  <c r="U86" i="12"/>
  <c r="AP114" i="12"/>
  <c r="W114" i="12"/>
  <c r="Y85" i="12"/>
  <c r="Z114" i="12"/>
  <c r="W85" i="12"/>
  <c r="AA94" i="12"/>
  <c r="S86" i="12"/>
  <c r="V114" i="12"/>
  <c r="AM114" i="12"/>
  <c r="Z85" i="12"/>
  <c r="Z94" i="12"/>
  <c r="Y86" i="12"/>
  <c r="U114" i="12"/>
  <c r="S114" i="12"/>
  <c r="AC99" i="12"/>
  <c r="AL114" i="12"/>
  <c r="AN114" i="12"/>
  <c r="AC68" i="12"/>
  <c r="S85" i="12"/>
  <c r="Y94" i="12"/>
  <c r="Q86" i="12"/>
  <c r="AA110" i="12"/>
  <c r="AF114" i="12"/>
  <c r="X114" i="12"/>
  <c r="AC97" i="12"/>
  <c r="AN97" i="12" s="1"/>
  <c r="AQ68" i="12"/>
  <c r="AJ114" i="12"/>
  <c r="AA85" i="12"/>
  <c r="X94" i="12"/>
  <c r="R86" i="12"/>
  <c r="Z110" i="12"/>
  <c r="Q114" i="12"/>
  <c r="AO114" i="12"/>
  <c r="X85" i="12"/>
  <c r="R114" i="12"/>
  <c r="AK114" i="12"/>
  <c r="C40" i="12"/>
  <c r="C66" i="12" s="1"/>
  <c r="C59" i="12"/>
  <c r="C67" i="12" s="1"/>
  <c r="S53" i="3"/>
  <c r="Q36" i="3"/>
  <c r="AC95" i="12"/>
  <c r="L62" i="20"/>
  <c r="H60" i="20"/>
  <c r="AC96" i="12"/>
  <c r="AC98" i="12"/>
  <c r="H45" i="20"/>
  <c r="L46" i="20"/>
  <c r="L47" i="20"/>
  <c r="F77" i="20"/>
  <c r="K76" i="20" s="1"/>
  <c r="G75" i="20"/>
  <c r="G83" i="20"/>
  <c r="H81" i="20"/>
  <c r="H83" i="20" s="1"/>
  <c r="W36" i="3"/>
  <c r="S56" i="3"/>
  <c r="T39" i="15"/>
  <c r="AN93" i="12"/>
  <c r="T25" i="15"/>
  <c r="AC100" i="12"/>
  <c r="H62" i="20"/>
  <c r="S52" i="3"/>
  <c r="O36" i="3"/>
  <c r="AM97" i="12"/>
  <c r="T34" i="15"/>
  <c r="T38" i="15"/>
  <c r="T36" i="15"/>
  <c r="T24" i="15"/>
  <c r="T37" i="15"/>
  <c r="T40" i="15"/>
  <c r="T27" i="15"/>
  <c r="T43" i="15"/>
  <c r="AM93" i="12"/>
  <c r="T23" i="15"/>
  <c r="T26" i="15"/>
  <c r="P47" i="3"/>
  <c r="AB47" i="3" s="1"/>
  <c r="E29" i="3"/>
  <c r="AA29" i="3" s="1"/>
  <c r="AA36" i="3" s="1"/>
  <c r="K78" i="20"/>
  <c r="G78" i="20"/>
  <c r="S46" i="3"/>
  <c r="C36" i="3"/>
  <c r="AC107" i="12"/>
  <c r="AP93" i="12"/>
  <c r="AO93" i="12"/>
  <c r="AE93" i="12"/>
  <c r="AI93" i="12"/>
  <c r="AC88" i="12"/>
  <c r="AJ93" i="12"/>
  <c r="AG93" i="12"/>
  <c r="AH93" i="12"/>
  <c r="F17" i="3"/>
  <c r="F33" i="3" s="1"/>
  <c r="U29" i="15"/>
  <c r="U30" i="15" s="1"/>
  <c r="B48" i="3"/>
  <c r="Q65" i="24" s="1"/>
  <c r="V20" i="15"/>
  <c r="D24" i="11"/>
  <c r="D33" i="11" s="1"/>
  <c r="E35" i="12"/>
  <c r="V69" i="12"/>
  <c r="Z69" i="12"/>
  <c r="Z81" i="12" s="1"/>
  <c r="AN69" i="12"/>
  <c r="AN81" i="12" s="1"/>
  <c r="W20" i="15"/>
  <c r="U45" i="15"/>
  <c r="S80" i="12"/>
  <c r="Y69" i="12"/>
  <c r="AM69" i="12"/>
  <c r="AM81" i="12" s="1"/>
  <c r="AJ80" i="12"/>
  <c r="V80" i="12"/>
  <c r="AA80" i="12"/>
  <c r="AA69" i="12"/>
  <c r="AB69" i="12"/>
  <c r="AB80" i="12"/>
  <c r="AC105" i="23" l="1"/>
  <c r="AM105" i="23" s="1"/>
  <c r="AC87" i="23"/>
  <c r="AL87" i="23" s="1"/>
  <c r="AC103" i="23"/>
  <c r="AE103" i="23" s="1"/>
  <c r="AC106" i="23"/>
  <c r="AF106" i="23" s="1"/>
  <c r="AC95" i="23"/>
  <c r="AF95" i="23" s="1"/>
  <c r="S81" i="23"/>
  <c r="AG104" i="12"/>
  <c r="AF104" i="12"/>
  <c r="AI104" i="12"/>
  <c r="AO104" i="12"/>
  <c r="O67" i="12"/>
  <c r="C80" i="12"/>
  <c r="Q67" i="12"/>
  <c r="I69" i="23"/>
  <c r="I81" i="23" s="1"/>
  <c r="L69" i="23"/>
  <c r="L81" i="23" s="1"/>
  <c r="AK97" i="12"/>
  <c r="H69" i="23"/>
  <c r="H81" i="23" s="1"/>
  <c r="D24" i="3"/>
  <c r="C20" i="11"/>
  <c r="C26" i="11" s="1"/>
  <c r="C28" i="11" s="1"/>
  <c r="U36" i="3"/>
  <c r="S55" i="3"/>
  <c r="M69" i="23"/>
  <c r="M81" i="23" s="1"/>
  <c r="D19" i="3"/>
  <c r="C47" i="3" s="1"/>
  <c r="E47" i="3" s="1"/>
  <c r="D81" i="12"/>
  <c r="K69" i="23"/>
  <c r="K81" i="23" s="1"/>
  <c r="B49" i="3"/>
  <c r="Q66" i="24" s="1"/>
  <c r="AJ97" i="12"/>
  <c r="AC106" i="12"/>
  <c r="AC102" i="12"/>
  <c r="AC91" i="23"/>
  <c r="AM91" i="23" s="1"/>
  <c r="R80" i="12"/>
  <c r="H17" i="3"/>
  <c r="H33" i="3" s="1"/>
  <c r="AI97" i="12"/>
  <c r="AC91" i="12"/>
  <c r="AC87" i="12"/>
  <c r="AF87" i="12" s="1"/>
  <c r="AC97" i="23"/>
  <c r="AP97" i="23" s="1"/>
  <c r="AJ80" i="23"/>
  <c r="V80" i="23"/>
  <c r="F20" i="11"/>
  <c r="F26" i="11" s="1"/>
  <c r="F28" i="11" s="1"/>
  <c r="J24" i="3"/>
  <c r="V26" i="24"/>
  <c r="V34" i="24"/>
  <c r="V43" i="24"/>
  <c r="V36" i="24"/>
  <c r="V23" i="24"/>
  <c r="V40" i="24"/>
  <c r="V27" i="24"/>
  <c r="V38" i="24"/>
  <c r="V25" i="24"/>
  <c r="V22" i="24"/>
  <c r="V37" i="24"/>
  <c r="V24" i="24"/>
  <c r="V39" i="24"/>
  <c r="V42" i="24"/>
  <c r="V41" i="24"/>
  <c r="T45" i="24"/>
  <c r="F48" i="3"/>
  <c r="H48" i="3" s="1"/>
  <c r="Y81" i="12"/>
  <c r="G65" i="12"/>
  <c r="X20" i="24" s="1"/>
  <c r="AG97" i="12"/>
  <c r="AQ97" i="12" s="1"/>
  <c r="AE92" i="12"/>
  <c r="S57" i="3"/>
  <c r="Y36" i="3"/>
  <c r="L20" i="11"/>
  <c r="L26" i="11" s="1"/>
  <c r="L28" i="11" s="1"/>
  <c r="V24" i="3"/>
  <c r="J19" i="3"/>
  <c r="C50" i="3" s="1"/>
  <c r="E50" i="3" s="1"/>
  <c r="G81" i="12"/>
  <c r="AC110" i="12"/>
  <c r="U45" i="24"/>
  <c r="AF97" i="12"/>
  <c r="AK92" i="12"/>
  <c r="AC101" i="23"/>
  <c r="AL101" i="23" s="1"/>
  <c r="E65" i="11"/>
  <c r="F34" i="11" s="1"/>
  <c r="E36" i="11"/>
  <c r="N69" i="23"/>
  <c r="N81" i="23" s="1"/>
  <c r="R24" i="3"/>
  <c r="J20" i="11"/>
  <c r="J26" i="11" s="1"/>
  <c r="J28" i="11" s="1"/>
  <c r="J69" i="23"/>
  <c r="J81" i="23" s="1"/>
  <c r="U80" i="12"/>
  <c r="AI80" i="12"/>
  <c r="E24" i="11"/>
  <c r="E33" i="11" s="1"/>
  <c r="U69" i="12"/>
  <c r="F35" i="12"/>
  <c r="AE97" i="12"/>
  <c r="AP92" i="12"/>
  <c r="K81" i="12"/>
  <c r="R19" i="3"/>
  <c r="C54" i="3" s="1"/>
  <c r="E54" i="3" s="1"/>
  <c r="W26" i="24"/>
  <c r="W41" i="24"/>
  <c r="W34" i="24"/>
  <c r="W39" i="24"/>
  <c r="W37" i="24"/>
  <c r="W42" i="24"/>
  <c r="W43" i="24"/>
  <c r="W24" i="24"/>
  <c r="W22" i="24"/>
  <c r="W29" i="24" s="1"/>
  <c r="W30" i="24" s="1"/>
  <c r="W31" i="24" s="1"/>
  <c r="F108" i="23" s="1"/>
  <c r="W36" i="24"/>
  <c r="W23" i="24"/>
  <c r="W38" i="24"/>
  <c r="W25" i="24"/>
  <c r="W27" i="24"/>
  <c r="W40" i="24"/>
  <c r="AP97" i="12"/>
  <c r="G69" i="23"/>
  <c r="G81" i="23" s="1"/>
  <c r="AL97" i="12"/>
  <c r="O66" i="12"/>
  <c r="C69" i="12"/>
  <c r="Q66" i="12"/>
  <c r="AC99" i="23"/>
  <c r="F80" i="12"/>
  <c r="F69" i="12"/>
  <c r="T67" i="12"/>
  <c r="E69" i="12"/>
  <c r="S66" i="12"/>
  <c r="J80" i="12"/>
  <c r="J69" i="12"/>
  <c r="X67" i="12"/>
  <c r="AH97" i="12"/>
  <c r="V19" i="3"/>
  <c r="M81" i="12"/>
  <c r="F69" i="23"/>
  <c r="F81" i="23" s="1"/>
  <c r="R69" i="12"/>
  <c r="R81" i="12" s="1"/>
  <c r="AJ92" i="12"/>
  <c r="AO97" i="12"/>
  <c r="AI92" i="12"/>
  <c r="W67" i="12"/>
  <c r="I80" i="12"/>
  <c r="I69" i="12"/>
  <c r="T29" i="24"/>
  <c r="T30" i="24" s="1"/>
  <c r="T31" i="24" s="1"/>
  <c r="C108" i="23" s="1"/>
  <c r="AC100" i="23"/>
  <c r="AC93" i="23"/>
  <c r="AG93" i="23" s="1"/>
  <c r="C69" i="23"/>
  <c r="C80" i="23"/>
  <c r="O80" i="23" s="1"/>
  <c r="O67" i="23"/>
  <c r="O66" i="23"/>
  <c r="D69" i="23"/>
  <c r="D81" i="23" s="1"/>
  <c r="C61" i="23"/>
  <c r="AG69" i="23"/>
  <c r="AG81" i="23" s="1"/>
  <c r="AM101" i="23"/>
  <c r="AE101" i="23"/>
  <c r="AN101" i="23"/>
  <c r="AP101" i="23"/>
  <c r="AO101" i="23"/>
  <c r="AI101" i="23"/>
  <c r="AH101" i="23"/>
  <c r="AJ101" i="23"/>
  <c r="AM80" i="23"/>
  <c r="AC104" i="23"/>
  <c r="AC98" i="23"/>
  <c r="AC88" i="23"/>
  <c r="AH107" i="23"/>
  <c r="AG107" i="23"/>
  <c r="AF107" i="23"/>
  <c r="AE107" i="23"/>
  <c r="AP107" i="23"/>
  <c r="AO107" i="23"/>
  <c r="AM107" i="23"/>
  <c r="AL107" i="23"/>
  <c r="AK107" i="23"/>
  <c r="AI107" i="23"/>
  <c r="AN107" i="23"/>
  <c r="AJ107" i="23"/>
  <c r="AO106" i="23"/>
  <c r="AN106" i="23"/>
  <c r="AP92" i="23"/>
  <c r="AO92" i="23"/>
  <c r="AN92" i="23"/>
  <c r="AJ92" i="23"/>
  <c r="AI92" i="23"/>
  <c r="AH92" i="23"/>
  <c r="AF92" i="23"/>
  <c r="AE92" i="23"/>
  <c r="AL92" i="23"/>
  <c r="AM92" i="23"/>
  <c r="AK92" i="23"/>
  <c r="AG92" i="23"/>
  <c r="AC96" i="23"/>
  <c r="AC94" i="23"/>
  <c r="G65" i="23"/>
  <c r="F35" i="23"/>
  <c r="AC85" i="23"/>
  <c r="AN105" i="23"/>
  <c r="AE105" i="23"/>
  <c r="AJ105" i="23"/>
  <c r="AH105" i="23"/>
  <c r="AF87" i="23"/>
  <c r="AE87" i="23"/>
  <c r="AM87" i="23"/>
  <c r="AN87" i="23"/>
  <c r="AG87" i="23"/>
  <c r="AM89" i="23"/>
  <c r="AL89" i="23"/>
  <c r="AK89" i="23"/>
  <c r="AG89" i="23"/>
  <c r="AF89" i="23"/>
  <c r="AE89" i="23"/>
  <c r="AO89" i="23"/>
  <c r="AN89" i="23"/>
  <c r="AJ89" i="23"/>
  <c r="AI89" i="23"/>
  <c r="AH89" i="23"/>
  <c r="AP89" i="23"/>
  <c r="AH86" i="23"/>
  <c r="AN86" i="23"/>
  <c r="AL86" i="23"/>
  <c r="AK86" i="23"/>
  <c r="AJ86" i="23"/>
  <c r="AI86" i="23"/>
  <c r="AG86" i="23"/>
  <c r="AF86" i="23"/>
  <c r="AE86" i="23"/>
  <c r="AP86" i="23"/>
  <c r="AO86" i="23"/>
  <c r="AM86" i="23"/>
  <c r="AG91" i="23"/>
  <c r="AF91" i="23"/>
  <c r="AE91" i="23"/>
  <c r="AL91" i="23"/>
  <c r="AK91" i="23"/>
  <c r="AI91" i="23"/>
  <c r="AH91" i="23"/>
  <c r="AP91" i="23"/>
  <c r="AO91" i="23"/>
  <c r="AN91" i="23"/>
  <c r="AJ91" i="23"/>
  <c r="AE95" i="23"/>
  <c r="AM93" i="23"/>
  <c r="AL93" i="23"/>
  <c r="AK93" i="23"/>
  <c r="AF93" i="23"/>
  <c r="AP93" i="23"/>
  <c r="AI93" i="23"/>
  <c r="AH93" i="23"/>
  <c r="AC110" i="23"/>
  <c r="AG103" i="23"/>
  <c r="AF103" i="23"/>
  <c r="AH103" i="23"/>
  <c r="AC102" i="23"/>
  <c r="AE97" i="23"/>
  <c r="AC90" i="23"/>
  <c r="AP91" i="12"/>
  <c r="AK91" i="12"/>
  <c r="AN91" i="12"/>
  <c r="AF91" i="12"/>
  <c r="AE91" i="12"/>
  <c r="AH91" i="12"/>
  <c r="AI91" i="12"/>
  <c r="AM91" i="12"/>
  <c r="AG87" i="12"/>
  <c r="AP87" i="12"/>
  <c r="AH87" i="12"/>
  <c r="AN89" i="12"/>
  <c r="AH89" i="12"/>
  <c r="AK89" i="12"/>
  <c r="AF89" i="12"/>
  <c r="AH92" i="12"/>
  <c r="AH104" i="12"/>
  <c r="AL92" i="12"/>
  <c r="AO92" i="12"/>
  <c r="AE104" i="12"/>
  <c r="G61" i="20"/>
  <c r="L60" i="20"/>
  <c r="H59" i="20"/>
  <c r="H61" i="20" s="1"/>
  <c r="H16" i="20" s="1"/>
  <c r="AQ114" i="12"/>
  <c r="C16" i="20"/>
  <c r="G48" i="20"/>
  <c r="L45" i="20"/>
  <c r="K61" i="20"/>
  <c r="F63" i="20"/>
  <c r="H46" i="20"/>
  <c r="AN92" i="12"/>
  <c r="AP104" i="12"/>
  <c r="AM92" i="12"/>
  <c r="T29" i="15"/>
  <c r="AN104" i="12"/>
  <c r="AF92" i="12"/>
  <c r="AM104" i="12"/>
  <c r="AC85" i="12"/>
  <c r="AA81" i="12"/>
  <c r="AJ91" i="12"/>
  <c r="C61" i="12"/>
  <c r="AC114" i="12"/>
  <c r="AC86" i="12"/>
  <c r="AF93" i="12"/>
  <c r="AK93" i="12"/>
  <c r="AL93" i="12"/>
  <c r="AG91" i="12"/>
  <c r="AL104" i="12"/>
  <c r="AO91" i="12"/>
  <c r="AK104" i="12"/>
  <c r="AL91" i="12"/>
  <c r="T45" i="15"/>
  <c r="T46" i="15" s="1"/>
  <c r="T47" i="15" s="1"/>
  <c r="AJ104" i="12"/>
  <c r="V81" i="12"/>
  <c r="AG89" i="12"/>
  <c r="AE103" i="12"/>
  <c r="AF103" i="12"/>
  <c r="AG103" i="12"/>
  <c r="AH103" i="12"/>
  <c r="AI103" i="12"/>
  <c r="AJ103" i="12"/>
  <c r="AK103" i="12"/>
  <c r="AL103" i="12"/>
  <c r="AM103" i="12"/>
  <c r="AN103" i="12"/>
  <c r="AO103" i="12"/>
  <c r="AP103" i="12"/>
  <c r="M47" i="20"/>
  <c r="AP89" i="12"/>
  <c r="AI89" i="12"/>
  <c r="AE101" i="12"/>
  <c r="AF101" i="12"/>
  <c r="AG101" i="12"/>
  <c r="AH101" i="12"/>
  <c r="AI101" i="12"/>
  <c r="AJ101" i="12"/>
  <c r="AK101" i="12"/>
  <c r="AL101" i="12"/>
  <c r="AM101" i="12"/>
  <c r="AN101" i="12"/>
  <c r="AO101" i="12"/>
  <c r="AP101" i="12"/>
  <c r="AE110" i="12"/>
  <c r="AF110" i="12"/>
  <c r="AG110" i="12"/>
  <c r="AH110" i="12"/>
  <c r="AI110" i="12"/>
  <c r="AJ110" i="12"/>
  <c r="AK110" i="12"/>
  <c r="AL110" i="12"/>
  <c r="AM110" i="12"/>
  <c r="AN110" i="12"/>
  <c r="AO110" i="12"/>
  <c r="AP110" i="12"/>
  <c r="AE102" i="12"/>
  <c r="AF102" i="12"/>
  <c r="AG102" i="12"/>
  <c r="AH102" i="12"/>
  <c r="AI102" i="12"/>
  <c r="AJ102" i="12"/>
  <c r="AK102" i="12"/>
  <c r="AL102" i="12"/>
  <c r="AM102" i="12"/>
  <c r="AN102" i="12"/>
  <c r="AO102" i="12"/>
  <c r="AP102" i="12"/>
  <c r="G77" i="20"/>
  <c r="L76" i="20" s="1"/>
  <c r="H75" i="20"/>
  <c r="AE95" i="12"/>
  <c r="AF95" i="12"/>
  <c r="AG95" i="12"/>
  <c r="AH95" i="12"/>
  <c r="AI95" i="12"/>
  <c r="AJ95" i="12"/>
  <c r="AK95" i="12"/>
  <c r="AL95" i="12"/>
  <c r="AM95" i="12"/>
  <c r="AN95" i="12"/>
  <c r="AO95" i="12"/>
  <c r="AP95" i="12"/>
  <c r="AE107" i="12"/>
  <c r="AF107" i="12"/>
  <c r="AG107" i="12"/>
  <c r="AH107" i="12"/>
  <c r="AI107" i="12"/>
  <c r="AJ107" i="12"/>
  <c r="AK107" i="12"/>
  <c r="AL107" i="12"/>
  <c r="AM107" i="12"/>
  <c r="AN107" i="12"/>
  <c r="AO107" i="12"/>
  <c r="AP107" i="12"/>
  <c r="H78" i="20"/>
  <c r="M78" i="20" s="1"/>
  <c r="L78" i="20"/>
  <c r="AE105" i="12"/>
  <c r="AF105" i="12"/>
  <c r="AG105" i="12"/>
  <c r="AH105" i="12"/>
  <c r="AI105" i="12"/>
  <c r="AJ105" i="12"/>
  <c r="AK105" i="12"/>
  <c r="AL105" i="12"/>
  <c r="AM105" i="12"/>
  <c r="AN105" i="12"/>
  <c r="AO105" i="12"/>
  <c r="AP105" i="12"/>
  <c r="AL89" i="12"/>
  <c r="AJ89" i="12"/>
  <c r="AO89" i="12"/>
  <c r="AM89" i="12"/>
  <c r="AE89" i="12"/>
  <c r="K77" i="20"/>
  <c r="F79" i="20"/>
  <c r="M62" i="20"/>
  <c r="E36" i="3"/>
  <c r="S47" i="3"/>
  <c r="AE106" i="12"/>
  <c r="AF106" i="12"/>
  <c r="AG106" i="12"/>
  <c r="AH106" i="12"/>
  <c r="AI106" i="12"/>
  <c r="AJ106" i="12"/>
  <c r="AK106" i="12"/>
  <c r="AL106" i="12"/>
  <c r="AM106" i="12"/>
  <c r="AN106" i="12"/>
  <c r="AO106" i="12"/>
  <c r="AP106" i="12"/>
  <c r="AE98" i="12"/>
  <c r="AF98" i="12"/>
  <c r="AG98" i="12"/>
  <c r="AH98" i="12"/>
  <c r="AI98" i="12"/>
  <c r="AJ98" i="12"/>
  <c r="AK98" i="12"/>
  <c r="AL98" i="12"/>
  <c r="AM98" i="12"/>
  <c r="AN98" i="12"/>
  <c r="AO98" i="12"/>
  <c r="AP98" i="12"/>
  <c r="AE94" i="12"/>
  <c r="AF94" i="12"/>
  <c r="AG94" i="12"/>
  <c r="AH94" i="12"/>
  <c r="AI94" i="12"/>
  <c r="AJ94" i="12"/>
  <c r="AK94" i="12"/>
  <c r="AL94" i="12"/>
  <c r="AM94" i="12"/>
  <c r="AN94" i="12"/>
  <c r="AO94" i="12"/>
  <c r="AP94" i="12"/>
  <c r="AE96" i="12"/>
  <c r="AF96" i="12"/>
  <c r="AG96" i="12"/>
  <c r="AH96" i="12"/>
  <c r="AI96" i="12"/>
  <c r="AJ96" i="12"/>
  <c r="AK96" i="12"/>
  <c r="AL96" i="12"/>
  <c r="AM96" i="12"/>
  <c r="AN96" i="12"/>
  <c r="AO96" i="12"/>
  <c r="AP96" i="12"/>
  <c r="AK88" i="12"/>
  <c r="AM88" i="12"/>
  <c r="AH88" i="12"/>
  <c r="AG88" i="12"/>
  <c r="AP88" i="12"/>
  <c r="AL88" i="12"/>
  <c r="AE88" i="12"/>
  <c r="AO88" i="12"/>
  <c r="AI88" i="12"/>
  <c r="AJ88" i="12"/>
  <c r="AF88" i="12"/>
  <c r="AN88" i="12"/>
  <c r="AF90" i="12"/>
  <c r="AM90" i="12"/>
  <c r="AG90" i="12"/>
  <c r="AO90" i="12"/>
  <c r="AJ90" i="12"/>
  <c r="AK90" i="12"/>
  <c r="AL90" i="12"/>
  <c r="AE90" i="12"/>
  <c r="AN90" i="12"/>
  <c r="AP90" i="12"/>
  <c r="AI90" i="12"/>
  <c r="AH90" i="12"/>
  <c r="U31" i="15"/>
  <c r="D108" i="12" s="1"/>
  <c r="V25" i="15"/>
  <c r="V24" i="15"/>
  <c r="V43" i="15"/>
  <c r="V22" i="15"/>
  <c r="V36" i="15"/>
  <c r="V37" i="15"/>
  <c r="V42" i="15"/>
  <c r="V34" i="15"/>
  <c r="V41" i="15"/>
  <c r="V39" i="15"/>
  <c r="V27" i="15"/>
  <c r="V40" i="15"/>
  <c r="V23" i="15"/>
  <c r="V26" i="15"/>
  <c r="V38" i="15"/>
  <c r="Q65" i="15"/>
  <c r="A48" i="3"/>
  <c r="A49" i="3"/>
  <c r="W41" i="15"/>
  <c r="W23" i="15"/>
  <c r="W38" i="15"/>
  <c r="W26" i="15"/>
  <c r="W22" i="15"/>
  <c r="W43" i="15"/>
  <c r="W36" i="15"/>
  <c r="W37" i="15"/>
  <c r="W27" i="15"/>
  <c r="W24" i="15"/>
  <c r="W40" i="15"/>
  <c r="W25" i="15"/>
  <c r="W42" i="15"/>
  <c r="W34" i="15"/>
  <c r="W39" i="15"/>
  <c r="G35" i="12"/>
  <c r="H65" i="12"/>
  <c r="Y20" i="24" s="1"/>
  <c r="J17" i="3"/>
  <c r="J33" i="3" s="1"/>
  <c r="X20" i="15"/>
  <c r="F24" i="11"/>
  <c r="F33" i="11" s="1"/>
  <c r="B50" i="3"/>
  <c r="Q67" i="24" s="1"/>
  <c r="U49" i="15"/>
  <c r="U46" i="15"/>
  <c r="U50" i="15" s="1"/>
  <c r="AP80" i="12"/>
  <c r="AP69" i="12"/>
  <c r="AO80" i="12"/>
  <c r="AO69" i="12"/>
  <c r="AJ69" i="12"/>
  <c r="AJ81" i="12" s="1"/>
  <c r="AB81" i="12"/>
  <c r="AG80" i="12"/>
  <c r="AP106" i="23" l="1"/>
  <c r="AO105" i="23"/>
  <c r="AP105" i="23"/>
  <c r="AF105" i="23"/>
  <c r="AQ105" i="23" s="1"/>
  <c r="AG105" i="23"/>
  <c r="AI105" i="23"/>
  <c r="AK105" i="23"/>
  <c r="AL105" i="23"/>
  <c r="AF99" i="23"/>
  <c r="AG99" i="23"/>
  <c r="AH99" i="23"/>
  <c r="AI99" i="23"/>
  <c r="AJ99" i="23"/>
  <c r="AK99" i="23"/>
  <c r="AL99" i="23"/>
  <c r="AM99" i="23"/>
  <c r="AN99" i="23"/>
  <c r="AO99" i="23"/>
  <c r="AP99" i="23"/>
  <c r="AE99" i="23"/>
  <c r="AG100" i="23"/>
  <c r="AH100" i="23"/>
  <c r="AI100" i="23"/>
  <c r="AL100" i="23"/>
  <c r="AJ100" i="23"/>
  <c r="AK100" i="23"/>
  <c r="AM100" i="23"/>
  <c r="AN100" i="23"/>
  <c r="AO100" i="23"/>
  <c r="AP100" i="23"/>
  <c r="AF100" i="23"/>
  <c r="AE100" i="23"/>
  <c r="AI103" i="23"/>
  <c r="AJ103" i="23"/>
  <c r="AJ95" i="23"/>
  <c r="AI87" i="23"/>
  <c r="AH106" i="23"/>
  <c r="AN103" i="23"/>
  <c r="AO93" i="23"/>
  <c r="AN95" i="23"/>
  <c r="AJ87" i="23"/>
  <c r="AI106" i="23"/>
  <c r="AG95" i="23"/>
  <c r="AO95" i="23"/>
  <c r="AJ106" i="23"/>
  <c r="AP103" i="23"/>
  <c r="AJ93" i="23"/>
  <c r="AH95" i="23"/>
  <c r="AO87" i="23"/>
  <c r="AK106" i="23"/>
  <c r="AF101" i="23"/>
  <c r="AK103" i="23"/>
  <c r="AN93" i="23"/>
  <c r="AP95" i="23"/>
  <c r="AP87" i="23"/>
  <c r="AE106" i="23"/>
  <c r="AG101" i="23"/>
  <c r="AO103" i="23"/>
  <c r="AL103" i="23"/>
  <c r="AE93" i="23"/>
  <c r="AQ93" i="23" s="1"/>
  <c r="AK95" i="23"/>
  <c r="AH87" i="23"/>
  <c r="AG106" i="23"/>
  <c r="AK101" i="23"/>
  <c r="AI95" i="23"/>
  <c r="AM103" i="23"/>
  <c r="AL95" i="23"/>
  <c r="AK87" i="23"/>
  <c r="AL106" i="23"/>
  <c r="AM95" i="23"/>
  <c r="AM106" i="23"/>
  <c r="AQ99" i="12"/>
  <c r="C56" i="3"/>
  <c r="E56" i="3" s="1"/>
  <c r="Q69" i="12"/>
  <c r="AC66" i="12"/>
  <c r="AQ93" i="12"/>
  <c r="H63" i="20"/>
  <c r="AQ91" i="12"/>
  <c r="AI97" i="23"/>
  <c r="N19" i="3"/>
  <c r="C52" i="3" s="1"/>
  <c r="E52" i="3" s="1"/>
  <c r="I81" i="12"/>
  <c r="B19" i="3"/>
  <c r="C46" i="3" s="1"/>
  <c r="E46" i="3" s="1"/>
  <c r="C81" i="12"/>
  <c r="AL69" i="23"/>
  <c r="AL81" i="23" s="1"/>
  <c r="X69" i="23"/>
  <c r="X81" i="23" s="1"/>
  <c r="U49" i="24"/>
  <c r="U46" i="24"/>
  <c r="U50" i="24" s="1"/>
  <c r="X34" i="24"/>
  <c r="X41" i="24"/>
  <c r="X42" i="24"/>
  <c r="X40" i="24"/>
  <c r="X38" i="24"/>
  <c r="X39" i="24"/>
  <c r="X37" i="24"/>
  <c r="X36" i="24"/>
  <c r="X25" i="24"/>
  <c r="X27" i="24"/>
  <c r="X43" i="24"/>
  <c r="X24" i="24"/>
  <c r="X22" i="24"/>
  <c r="X26" i="24"/>
  <c r="X23" i="24"/>
  <c r="F50" i="3"/>
  <c r="H50" i="3" s="1"/>
  <c r="J30" i="3"/>
  <c r="AO69" i="23"/>
  <c r="AO81" i="23" s="1"/>
  <c r="AA69" i="23"/>
  <c r="AA81" i="23" s="1"/>
  <c r="W69" i="23"/>
  <c r="W81" i="23" s="1"/>
  <c r="AK69" i="23"/>
  <c r="AK81" i="23" s="1"/>
  <c r="AF80" i="12"/>
  <c r="AF69" i="12"/>
  <c r="AF81" i="12" s="1"/>
  <c r="Y34" i="24"/>
  <c r="Y26" i="24"/>
  <c r="Y23" i="24"/>
  <c r="Y39" i="24"/>
  <c r="Y41" i="24"/>
  <c r="Y38" i="24"/>
  <c r="Y40" i="24"/>
  <c r="Y25" i="24"/>
  <c r="Y42" i="24"/>
  <c r="Y43" i="24"/>
  <c r="Y27" i="24"/>
  <c r="Y22" i="24"/>
  <c r="Y29" i="24" s="1"/>
  <c r="Y30" i="24" s="1"/>
  <c r="Y31" i="24" s="1"/>
  <c r="H108" i="23" s="1"/>
  <c r="Y36" i="24"/>
  <c r="Y24" i="24"/>
  <c r="Y37" i="24"/>
  <c r="AQ105" i="12"/>
  <c r="AE87" i="12"/>
  <c r="AQ87" i="12" s="1"/>
  <c r="AM87" i="12"/>
  <c r="AJ97" i="23"/>
  <c r="N24" i="3"/>
  <c r="H20" i="11"/>
  <c r="H26" i="11" s="1"/>
  <c r="H28" i="11" s="1"/>
  <c r="C57" i="18"/>
  <c r="O69" i="12"/>
  <c r="C15" i="18"/>
  <c r="D28" i="20"/>
  <c r="W45" i="24"/>
  <c r="AN87" i="12"/>
  <c r="AN97" i="23"/>
  <c r="W80" i="12"/>
  <c r="W69" i="12"/>
  <c r="X80" i="12"/>
  <c r="X69" i="12"/>
  <c r="V29" i="24"/>
  <c r="V30" i="24" s="1"/>
  <c r="V31" i="24" s="1"/>
  <c r="E108" i="23" s="1"/>
  <c r="AH97" i="23"/>
  <c r="AO87" i="12"/>
  <c r="AO97" i="23"/>
  <c r="C81" i="23"/>
  <c r="P19" i="3"/>
  <c r="C53" i="3" s="1"/>
  <c r="E53" i="3" s="1"/>
  <c r="J81" i="12"/>
  <c r="R30" i="3"/>
  <c r="F54" i="3"/>
  <c r="H54" i="3" s="1"/>
  <c r="AF97" i="23"/>
  <c r="AG69" i="12"/>
  <c r="AG81" i="12" s="1"/>
  <c r="S69" i="12"/>
  <c r="S81" i="12" s="1"/>
  <c r="AI69" i="23"/>
  <c r="AI81" i="23" s="1"/>
  <c r="U69" i="23"/>
  <c r="U81" i="23" s="1"/>
  <c r="F56" i="3"/>
  <c r="H56" i="3" s="1"/>
  <c r="V30" i="3"/>
  <c r="B24" i="3"/>
  <c r="B20" i="11"/>
  <c r="O80" i="12"/>
  <c r="Q66" i="15"/>
  <c r="AL87" i="12"/>
  <c r="AG97" i="23"/>
  <c r="F19" i="3"/>
  <c r="E81" i="12"/>
  <c r="E37" i="11"/>
  <c r="E64" i="11" s="1"/>
  <c r="AJ69" i="23"/>
  <c r="AJ81" i="23" s="1"/>
  <c r="V69" i="23"/>
  <c r="V81" i="23" s="1"/>
  <c r="D29" i="20"/>
  <c r="C32" i="18"/>
  <c r="C59" i="18"/>
  <c r="C10" i="18"/>
  <c r="I20" i="11"/>
  <c r="I26" i="11" s="1"/>
  <c r="I28" i="11" s="1"/>
  <c r="P24" i="3"/>
  <c r="AQ104" i="12"/>
  <c r="AI87" i="12"/>
  <c r="AK97" i="23"/>
  <c r="T69" i="12"/>
  <c r="T81" i="12" s="1"/>
  <c r="T80" i="12"/>
  <c r="U81" i="12"/>
  <c r="F36" i="11"/>
  <c r="F37" i="11" s="1"/>
  <c r="F64" i="11" s="1"/>
  <c r="F65" i="11"/>
  <c r="G34" i="11" s="1"/>
  <c r="T49" i="24"/>
  <c r="T46" i="24"/>
  <c r="T50" i="24" s="1"/>
  <c r="AM69" i="23"/>
  <c r="AM81" i="23" s="1"/>
  <c r="Y69" i="23"/>
  <c r="Y81" i="23" s="1"/>
  <c r="AQ92" i="12"/>
  <c r="AJ87" i="12"/>
  <c r="AL97" i="23"/>
  <c r="AH69" i="23"/>
  <c r="AH81" i="23" s="1"/>
  <c r="T69" i="23"/>
  <c r="T81" i="23" s="1"/>
  <c r="H19" i="3"/>
  <c r="C49" i="3" s="1"/>
  <c r="E49" i="3" s="1"/>
  <c r="F81" i="12"/>
  <c r="V45" i="24"/>
  <c r="AB69" i="23"/>
  <c r="AB81" i="23" s="1"/>
  <c r="AP69" i="23"/>
  <c r="AP81" i="23" s="1"/>
  <c r="Q80" i="12"/>
  <c r="AC67" i="12"/>
  <c r="E29" i="20" s="1"/>
  <c r="F47" i="3"/>
  <c r="H47" i="3" s="1"/>
  <c r="D30" i="3"/>
  <c r="AK87" i="12"/>
  <c r="AM97" i="23"/>
  <c r="H24" i="3"/>
  <c r="Z24" i="3" s="1"/>
  <c r="E20" i="11"/>
  <c r="E26" i="11" s="1"/>
  <c r="E28" i="11" s="1"/>
  <c r="AI69" i="12"/>
  <c r="AI81" i="12" s="1"/>
  <c r="AN69" i="23"/>
  <c r="AN81" i="23" s="1"/>
  <c r="Z69" i="23"/>
  <c r="Z81" i="23" s="1"/>
  <c r="O83" i="23"/>
  <c r="O69" i="23"/>
  <c r="O81" i="23" s="1"/>
  <c r="Q69" i="23"/>
  <c r="AC67" i="23"/>
  <c r="Q80" i="23"/>
  <c r="AC80" i="23" s="1"/>
  <c r="AC66" i="23"/>
  <c r="R69" i="23"/>
  <c r="R81" i="23" s="1"/>
  <c r="AK110" i="23"/>
  <c r="AJ110" i="23"/>
  <c r="AI110" i="23"/>
  <c r="AH110" i="23"/>
  <c r="AG110" i="23"/>
  <c r="AF110" i="23"/>
  <c r="AP110" i="23"/>
  <c r="AO110" i="23"/>
  <c r="AN110" i="23"/>
  <c r="AM110" i="23"/>
  <c r="AL110" i="23"/>
  <c r="AE110" i="23"/>
  <c r="AP88" i="23"/>
  <c r="AO88" i="23"/>
  <c r="AN88" i="23"/>
  <c r="AJ88" i="23"/>
  <c r="AI88" i="23"/>
  <c r="AH88" i="23"/>
  <c r="AM88" i="23"/>
  <c r="AL88" i="23"/>
  <c r="AK88" i="23"/>
  <c r="AG88" i="23"/>
  <c r="AF88" i="23"/>
  <c r="AE88" i="23"/>
  <c r="AQ91" i="23"/>
  <c r="AK85" i="23"/>
  <c r="AE85" i="23"/>
  <c r="AJ85" i="23"/>
  <c r="AI85" i="23"/>
  <c r="AH85" i="23"/>
  <c r="AP85" i="23"/>
  <c r="AG85" i="23"/>
  <c r="AF85" i="23"/>
  <c r="AO85" i="23"/>
  <c r="AN85" i="23"/>
  <c r="AM85" i="23"/>
  <c r="AL85" i="23"/>
  <c r="AE104" i="23"/>
  <c r="AP104" i="23"/>
  <c r="AO104" i="23"/>
  <c r="AN104" i="23"/>
  <c r="AL104" i="23"/>
  <c r="AJ104" i="23"/>
  <c r="AI104" i="23"/>
  <c r="AH104" i="23"/>
  <c r="AK104" i="23"/>
  <c r="AM104" i="23"/>
  <c r="AF104" i="23"/>
  <c r="AG104" i="23"/>
  <c r="AQ92" i="23"/>
  <c r="AQ89" i="23"/>
  <c r="AJ98" i="23"/>
  <c r="AI98" i="23"/>
  <c r="AH98" i="23"/>
  <c r="AP98" i="23"/>
  <c r="AO98" i="23"/>
  <c r="AN98" i="23"/>
  <c r="AL98" i="23"/>
  <c r="AK98" i="23"/>
  <c r="AG98" i="23"/>
  <c r="AF98" i="23"/>
  <c r="AE98" i="23"/>
  <c r="AM98" i="23"/>
  <c r="AQ86" i="23"/>
  <c r="H65" i="23"/>
  <c r="G35" i="23"/>
  <c r="AJ94" i="23"/>
  <c r="AI94" i="23"/>
  <c r="AH94" i="23"/>
  <c r="AP94" i="23"/>
  <c r="AO94" i="23"/>
  <c r="AN94" i="23"/>
  <c r="AK94" i="23"/>
  <c r="AG94" i="23"/>
  <c r="AM94" i="23"/>
  <c r="AL94" i="23"/>
  <c r="AF94" i="23"/>
  <c r="AE94" i="23"/>
  <c r="AP96" i="23"/>
  <c r="AO96" i="23"/>
  <c r="AN96" i="23"/>
  <c r="AJ96" i="23"/>
  <c r="AI96" i="23"/>
  <c r="AH96" i="23"/>
  <c r="AM96" i="23"/>
  <c r="AL96" i="23"/>
  <c r="AK96" i="23"/>
  <c r="AE96" i="23"/>
  <c r="AG96" i="23"/>
  <c r="AF96" i="23"/>
  <c r="AQ107" i="23"/>
  <c r="AJ90" i="23"/>
  <c r="AI90" i="23"/>
  <c r="AH90" i="23"/>
  <c r="AP90" i="23"/>
  <c r="AO90" i="23"/>
  <c r="AN90" i="23"/>
  <c r="AL90" i="23"/>
  <c r="AK90" i="23"/>
  <c r="AG90" i="23"/>
  <c r="AF90" i="23"/>
  <c r="AE90" i="23"/>
  <c r="AM90" i="23"/>
  <c r="AJ102" i="23"/>
  <c r="AI102" i="23"/>
  <c r="AH102" i="23"/>
  <c r="AP102" i="23"/>
  <c r="AO102" i="23"/>
  <c r="AN102" i="23"/>
  <c r="AK102" i="23"/>
  <c r="AG102" i="23"/>
  <c r="AM102" i="23"/>
  <c r="AL102" i="23"/>
  <c r="AF102" i="23"/>
  <c r="AE102" i="23"/>
  <c r="T49" i="15"/>
  <c r="T30" i="15"/>
  <c r="T31" i="15" s="1"/>
  <c r="C108" i="12" s="1"/>
  <c r="L44" i="20"/>
  <c r="G53" i="20"/>
  <c r="G16" i="20"/>
  <c r="H48" i="20"/>
  <c r="D16" i="20"/>
  <c r="L61" i="20"/>
  <c r="G63" i="20"/>
  <c r="M60" i="20"/>
  <c r="M45" i="20"/>
  <c r="AP81" i="12"/>
  <c r="M61" i="20"/>
  <c r="M46" i="20"/>
  <c r="K59" i="20"/>
  <c r="F68" i="20"/>
  <c r="K63" i="20" s="1"/>
  <c r="AO81" i="12"/>
  <c r="AG86" i="12"/>
  <c r="AO86" i="12"/>
  <c r="AL86" i="12"/>
  <c r="AE86" i="12"/>
  <c r="AK86" i="12"/>
  <c r="AH86" i="12"/>
  <c r="AI86" i="12"/>
  <c r="AP86" i="12"/>
  <c r="AJ86" i="12"/>
  <c r="AF86" i="12"/>
  <c r="AM86" i="12"/>
  <c r="AN86" i="12"/>
  <c r="AQ89" i="12"/>
  <c r="AQ110" i="12"/>
  <c r="AO85" i="12"/>
  <c r="AF85" i="12"/>
  <c r="AG85" i="12"/>
  <c r="AH85" i="12"/>
  <c r="AK85" i="12"/>
  <c r="AJ85" i="12"/>
  <c r="AI85" i="12"/>
  <c r="AM85" i="12"/>
  <c r="AP85" i="12"/>
  <c r="AN85" i="12"/>
  <c r="AL85" i="12"/>
  <c r="AE85" i="12"/>
  <c r="AQ107" i="12"/>
  <c r="AQ98" i="12"/>
  <c r="AQ106" i="12"/>
  <c r="AQ95" i="12"/>
  <c r="H77" i="20"/>
  <c r="AQ100" i="12"/>
  <c r="AQ102" i="12"/>
  <c r="L77" i="20"/>
  <c r="G79" i="20"/>
  <c r="E16" i="20"/>
  <c r="AQ101" i="12"/>
  <c r="K75" i="20"/>
  <c r="F84" i="20"/>
  <c r="K79" i="20" s="1"/>
  <c r="AQ94" i="12"/>
  <c r="AQ103" i="12"/>
  <c r="AQ96" i="12"/>
  <c r="AQ90" i="12"/>
  <c r="AQ88" i="12"/>
  <c r="V45" i="15"/>
  <c r="V29" i="15"/>
  <c r="B51" i="3"/>
  <c r="Q68" i="24" s="1"/>
  <c r="Y20" i="15"/>
  <c r="L17" i="3"/>
  <c r="L33" i="3" s="1"/>
  <c r="G24" i="11"/>
  <c r="G33" i="11" s="1"/>
  <c r="I65" i="12"/>
  <c r="Z20" i="24" s="1"/>
  <c r="H35" i="12"/>
  <c r="W29" i="15"/>
  <c r="U47" i="15"/>
  <c r="C109" i="12"/>
  <c r="X24" i="15"/>
  <c r="X39" i="15"/>
  <c r="X23" i="15"/>
  <c r="X41" i="15"/>
  <c r="X22" i="15"/>
  <c r="X38" i="15"/>
  <c r="X34" i="15"/>
  <c r="X43" i="15"/>
  <c r="X42" i="15"/>
  <c r="X27" i="15"/>
  <c r="X26" i="15"/>
  <c r="X36" i="15"/>
  <c r="X37" i="15"/>
  <c r="X25" i="15"/>
  <c r="X40" i="15"/>
  <c r="Q67" i="15"/>
  <c r="A50" i="3"/>
  <c r="W45" i="15"/>
  <c r="T47" i="24" l="1"/>
  <c r="X45" i="24"/>
  <c r="AQ106" i="23"/>
  <c r="AQ95" i="23"/>
  <c r="AQ101" i="23"/>
  <c r="AQ87" i="23"/>
  <c r="AQ103" i="23"/>
  <c r="AQ97" i="23"/>
  <c r="AQ100" i="23"/>
  <c r="AQ99" i="23"/>
  <c r="C9" i="18"/>
  <c r="O81" i="12"/>
  <c r="O82" i="12" s="1"/>
  <c r="C11" i="18" s="1"/>
  <c r="C53" i="18"/>
  <c r="C52" i="18"/>
  <c r="C61" i="18"/>
  <c r="AC69" i="12"/>
  <c r="AC81" i="12" s="1"/>
  <c r="AC82" i="12" s="1"/>
  <c r="E28" i="20"/>
  <c r="E30" i="20" s="1"/>
  <c r="J29" i="20" s="1"/>
  <c r="B26" i="11"/>
  <c r="N20" i="11"/>
  <c r="W81" i="12"/>
  <c r="Q81" i="12"/>
  <c r="F46" i="3"/>
  <c r="H46" i="3" s="1"/>
  <c r="B30" i="3"/>
  <c r="AK80" i="12"/>
  <c r="AK69" i="12"/>
  <c r="AK81" i="12" s="1"/>
  <c r="AE69" i="12"/>
  <c r="AQ66" i="12"/>
  <c r="N30" i="3"/>
  <c r="F52" i="3"/>
  <c r="H52" i="3" s="1"/>
  <c r="Z19" i="3"/>
  <c r="Z30" i="3" s="1"/>
  <c r="X46" i="24"/>
  <c r="AE80" i="12"/>
  <c r="AQ67" i="12"/>
  <c r="AH80" i="12"/>
  <c r="AH69" i="12"/>
  <c r="AL80" i="12"/>
  <c r="AL69" i="12"/>
  <c r="AC80" i="12"/>
  <c r="E31" i="20" s="1"/>
  <c r="J31" i="20" s="1"/>
  <c r="H30" i="3"/>
  <c r="F49" i="3"/>
  <c r="H49" i="3" s="1"/>
  <c r="O83" i="12"/>
  <c r="C13" i="18" s="1"/>
  <c r="D31" i="20"/>
  <c r="I31" i="20" s="1"/>
  <c r="C48" i="3"/>
  <c r="E48" i="3" s="1"/>
  <c r="F30" i="3"/>
  <c r="Z43" i="24"/>
  <c r="Z27" i="24"/>
  <c r="Z23" i="24"/>
  <c r="Z25" i="24"/>
  <c r="Z37" i="24"/>
  <c r="Z24" i="24"/>
  <c r="Z36" i="24"/>
  <c r="Z41" i="24"/>
  <c r="Z42" i="24"/>
  <c r="Z22" i="24"/>
  <c r="Z29" i="24" s="1"/>
  <c r="Z30" i="24" s="1"/>
  <c r="Z31" i="24" s="1"/>
  <c r="I108" i="23" s="1"/>
  <c r="Z26" i="24"/>
  <c r="Z38" i="24"/>
  <c r="Z40" i="24"/>
  <c r="Z34" i="24"/>
  <c r="Z39" i="24"/>
  <c r="G36" i="11"/>
  <c r="G37" i="11" s="1"/>
  <c r="G64" i="11" s="1"/>
  <c r="G65" i="11"/>
  <c r="H34" i="11" s="1"/>
  <c r="AC83" i="12"/>
  <c r="Q81" i="23"/>
  <c r="T51" i="24"/>
  <c r="C109" i="23"/>
  <c r="F53" i="3"/>
  <c r="H53" i="3" s="1"/>
  <c r="P30" i="3"/>
  <c r="W49" i="24"/>
  <c r="W46" i="24"/>
  <c r="W50" i="24" s="1"/>
  <c r="W47" i="24"/>
  <c r="X29" i="24"/>
  <c r="X49" i="24" s="1"/>
  <c r="H68" i="20"/>
  <c r="M59" i="20"/>
  <c r="V46" i="24"/>
  <c r="V50" i="24" s="1"/>
  <c r="V49" i="24"/>
  <c r="X81" i="12"/>
  <c r="D30" i="20"/>
  <c r="I29" i="20" s="1"/>
  <c r="Y45" i="24"/>
  <c r="U47" i="24"/>
  <c r="AC69" i="23"/>
  <c r="AC81" i="23" s="1"/>
  <c r="AC82" i="23" s="1"/>
  <c r="O82" i="23"/>
  <c r="AC83" i="23"/>
  <c r="AQ67" i="23"/>
  <c r="AE80" i="23"/>
  <c r="AQ80" i="23" s="1"/>
  <c r="AE69" i="23"/>
  <c r="AQ66" i="23"/>
  <c r="AF69" i="23"/>
  <c r="AF81" i="23" s="1"/>
  <c r="F16" i="20"/>
  <c r="AQ94" i="23"/>
  <c r="AQ98" i="23"/>
  <c r="AQ104" i="23"/>
  <c r="AQ85" i="23"/>
  <c r="AQ102" i="23"/>
  <c r="AQ110" i="23"/>
  <c r="AQ90" i="23"/>
  <c r="AQ88" i="23"/>
  <c r="AQ96" i="23"/>
  <c r="I65" i="23"/>
  <c r="H35" i="23"/>
  <c r="T51" i="15"/>
  <c r="T50" i="15"/>
  <c r="G68" i="20"/>
  <c r="L59" i="20"/>
  <c r="H53" i="20"/>
  <c r="M44" i="20"/>
  <c r="L48" i="20"/>
  <c r="C17" i="20"/>
  <c r="AQ86" i="12"/>
  <c r="AQ85" i="12"/>
  <c r="L75" i="20"/>
  <c r="G84" i="20"/>
  <c r="I16" i="20"/>
  <c r="H79" i="20"/>
  <c r="M77" i="20"/>
  <c r="M76" i="20"/>
  <c r="V49" i="15"/>
  <c r="V46" i="15"/>
  <c r="V30" i="15"/>
  <c r="V31" i="15" s="1"/>
  <c r="E108" i="12" s="1"/>
  <c r="W30" i="15"/>
  <c r="W31" i="15" s="1"/>
  <c r="F108" i="12" s="1"/>
  <c r="X45" i="15"/>
  <c r="Y24" i="15"/>
  <c r="Y42" i="15"/>
  <c r="Y43" i="15"/>
  <c r="Y38" i="15"/>
  <c r="Y27" i="15"/>
  <c r="Y39" i="15"/>
  <c r="Y37" i="15"/>
  <c r="Y34" i="15"/>
  <c r="Y36" i="15"/>
  <c r="Y22" i="15"/>
  <c r="Y41" i="15"/>
  <c r="Y40" i="15"/>
  <c r="Y23" i="15"/>
  <c r="Y26" i="15"/>
  <c r="Y25" i="15"/>
  <c r="W49" i="15"/>
  <c r="W46" i="15"/>
  <c r="A51" i="3"/>
  <c r="Q68" i="15"/>
  <c r="I35" i="12"/>
  <c r="N17" i="3"/>
  <c r="N33" i="3" s="1"/>
  <c r="H24" i="11"/>
  <c r="H33" i="11" s="1"/>
  <c r="Z20" i="15"/>
  <c r="J65" i="12"/>
  <c r="AA20" i="24" s="1"/>
  <c r="B52" i="3"/>
  <c r="Q69" i="24" s="1"/>
  <c r="B25" i="3"/>
  <c r="X29" i="15"/>
  <c r="U51" i="15"/>
  <c r="D109" i="12"/>
  <c r="C111" i="12"/>
  <c r="AH81" i="12" l="1"/>
  <c r="AE81" i="23"/>
  <c r="Z45" i="24"/>
  <c r="M63" i="20"/>
  <c r="H17" i="20"/>
  <c r="AQ80" i="12"/>
  <c r="AQ83" i="12" s="1"/>
  <c r="E32" i="20"/>
  <c r="J28" i="20" s="1"/>
  <c r="J30" i="20"/>
  <c r="H65" i="11"/>
  <c r="I34" i="11" s="1"/>
  <c r="H36" i="11"/>
  <c r="H37" i="11" s="1"/>
  <c r="H64" i="11" s="1"/>
  <c r="I30" i="20"/>
  <c r="D109" i="23"/>
  <c r="D111" i="23" s="1"/>
  <c r="D113" i="23" s="1"/>
  <c r="D115" i="23" s="1"/>
  <c r="U51" i="24"/>
  <c r="X30" i="24"/>
  <c r="X31" i="24" s="1"/>
  <c r="G108" i="23" s="1"/>
  <c r="X47" i="24"/>
  <c r="X50" i="24"/>
  <c r="Y46" i="24"/>
  <c r="Y50" i="24" s="1"/>
  <c r="Y49" i="24"/>
  <c r="W51" i="24"/>
  <c r="F109" i="23"/>
  <c r="F111" i="23" s="1"/>
  <c r="F113" i="23" s="1"/>
  <c r="F115" i="23" s="1"/>
  <c r="B16" i="20"/>
  <c r="D32" i="20"/>
  <c r="I28" i="20" s="1"/>
  <c r="AL81" i="12"/>
  <c r="AA42" i="24"/>
  <c r="AA24" i="24"/>
  <c r="AA26" i="24"/>
  <c r="AA23" i="24"/>
  <c r="AA25" i="24"/>
  <c r="AA27" i="24"/>
  <c r="AA37" i="24"/>
  <c r="AA34" i="24"/>
  <c r="AA22" i="24"/>
  <c r="AA39" i="24"/>
  <c r="AA36" i="24"/>
  <c r="AA38" i="24"/>
  <c r="AA41" i="24"/>
  <c r="AA43" i="24"/>
  <c r="AA40" i="24"/>
  <c r="V47" i="24"/>
  <c r="AQ69" i="12"/>
  <c r="C111" i="23"/>
  <c r="C113" i="23" s="1"/>
  <c r="C115" i="23" s="1"/>
  <c r="AE81" i="12"/>
  <c r="B28" i="11"/>
  <c r="N26" i="11"/>
  <c r="N28" i="11" s="1"/>
  <c r="AQ83" i="23"/>
  <c r="AQ69" i="23"/>
  <c r="AQ81" i="23" s="1"/>
  <c r="AQ82" i="23" s="1"/>
  <c r="I35" i="23"/>
  <c r="J65" i="23"/>
  <c r="D17" i="20"/>
  <c r="L63" i="20"/>
  <c r="M48" i="20"/>
  <c r="G17" i="20"/>
  <c r="W50" i="15"/>
  <c r="V50" i="15"/>
  <c r="H84" i="20"/>
  <c r="M75" i="20"/>
  <c r="E17" i="20"/>
  <c r="L79" i="20"/>
  <c r="Y29" i="15"/>
  <c r="Y30" i="15" s="1"/>
  <c r="Y31" i="15" s="1"/>
  <c r="H108" i="12" s="1"/>
  <c r="V47" i="15"/>
  <c r="Y45" i="15"/>
  <c r="I46" i="3"/>
  <c r="X30" i="15"/>
  <c r="X31" i="15" s="1"/>
  <c r="G108" i="12" s="1"/>
  <c r="Q69" i="15"/>
  <c r="A52" i="3"/>
  <c r="K65" i="12"/>
  <c r="AB20" i="24" s="1"/>
  <c r="J35" i="12"/>
  <c r="I24" i="11"/>
  <c r="I33" i="11" s="1"/>
  <c r="AA20" i="15"/>
  <c r="P17" i="3"/>
  <c r="P33" i="3" s="1"/>
  <c r="B53" i="3"/>
  <c r="Q70" i="24" s="1"/>
  <c r="Z27" i="15"/>
  <c r="Z38" i="15"/>
  <c r="Z36" i="15"/>
  <c r="Z26" i="15"/>
  <c r="Z34" i="15"/>
  <c r="Z42" i="15"/>
  <c r="Z41" i="15"/>
  <c r="Z40" i="15"/>
  <c r="Z37" i="15"/>
  <c r="Z43" i="15"/>
  <c r="Z23" i="15"/>
  <c r="Z25" i="15"/>
  <c r="Z22" i="15"/>
  <c r="Z24" i="15"/>
  <c r="Z39" i="15"/>
  <c r="W47" i="15"/>
  <c r="C113" i="12"/>
  <c r="C115" i="12" s="1"/>
  <c r="B26" i="3"/>
  <c r="L46" i="3" s="1"/>
  <c r="D111" i="12"/>
  <c r="D25" i="3"/>
  <c r="X49" i="15"/>
  <c r="X46" i="15"/>
  <c r="AB27" i="24" l="1"/>
  <c r="AB38" i="24"/>
  <c r="AB22" i="24"/>
  <c r="AB42" i="24"/>
  <c r="AB37" i="24"/>
  <c r="AB24" i="24"/>
  <c r="AB39" i="24"/>
  <c r="AB26" i="24"/>
  <c r="AB23" i="24"/>
  <c r="AB34" i="24"/>
  <c r="AB36" i="24"/>
  <c r="AB25" i="24"/>
  <c r="AB41" i="24"/>
  <c r="AB40" i="24"/>
  <c r="AB43" i="24"/>
  <c r="G109" i="23"/>
  <c r="G111" i="23" s="1"/>
  <c r="G113" i="23" s="1"/>
  <c r="G115" i="23" s="1"/>
  <c r="X51" i="24"/>
  <c r="AA45" i="24"/>
  <c r="Z46" i="24"/>
  <c r="Z50" i="24" s="1"/>
  <c r="Z49" i="24"/>
  <c r="AA29" i="24"/>
  <c r="AA30" i="24" s="1"/>
  <c r="AA31" i="24" s="1"/>
  <c r="J108" i="23" s="1"/>
  <c r="D119" i="23"/>
  <c r="D139" i="23"/>
  <c r="C139" i="23"/>
  <c r="C143" i="23" s="1"/>
  <c r="D142" i="23" s="1"/>
  <c r="C119" i="23"/>
  <c r="F119" i="23"/>
  <c r="F139" i="23"/>
  <c r="I36" i="11"/>
  <c r="I65" i="11"/>
  <c r="J34" i="11" s="1"/>
  <c r="AQ81" i="12"/>
  <c r="AQ82" i="12" s="1"/>
  <c r="Y47" i="24"/>
  <c r="V51" i="24"/>
  <c r="E109" i="23"/>
  <c r="J35" i="23"/>
  <c r="K65" i="23"/>
  <c r="M79" i="20"/>
  <c r="I17" i="20"/>
  <c r="Z29" i="15"/>
  <c r="Z30" i="15" s="1"/>
  <c r="Z31" i="15" s="1"/>
  <c r="I108" i="12" s="1"/>
  <c r="X50" i="15"/>
  <c r="E109" i="12"/>
  <c r="V51" i="15"/>
  <c r="F109" i="12"/>
  <c r="W51" i="15"/>
  <c r="Z45" i="15"/>
  <c r="X47" i="15"/>
  <c r="B27" i="3"/>
  <c r="K46" i="3"/>
  <c r="D113" i="12"/>
  <c r="D115" i="12" s="1"/>
  <c r="D26" i="3"/>
  <c r="L47" i="3" s="1"/>
  <c r="N47" i="3" s="1"/>
  <c r="N46" i="3"/>
  <c r="I47" i="3"/>
  <c r="K47" i="3" s="1"/>
  <c r="AA24" i="15"/>
  <c r="AA34" i="15"/>
  <c r="AA25" i="15"/>
  <c r="AA37" i="15"/>
  <c r="AA22" i="15"/>
  <c r="AA42" i="15"/>
  <c r="AA38" i="15"/>
  <c r="AA23" i="15"/>
  <c r="AA36" i="15"/>
  <c r="AA43" i="15"/>
  <c r="AA26" i="15"/>
  <c r="AA41" i="15"/>
  <c r="AA40" i="15"/>
  <c r="AA39" i="15"/>
  <c r="AA27" i="15"/>
  <c r="Q70" i="15"/>
  <c r="A53" i="3"/>
  <c r="C119" i="12"/>
  <c r="C139" i="12"/>
  <c r="C143" i="12" s="1"/>
  <c r="Y46" i="15"/>
  <c r="Y50" i="15" s="1"/>
  <c r="Y49" i="15"/>
  <c r="K35" i="12"/>
  <c r="AB20" i="15"/>
  <c r="J24" i="11"/>
  <c r="J33" i="11" s="1"/>
  <c r="B54" i="3"/>
  <c r="Q71" i="24" s="1"/>
  <c r="L65" i="12"/>
  <c r="AC20" i="24" s="1"/>
  <c r="R17" i="3"/>
  <c r="R33" i="3" s="1"/>
  <c r="D143" i="23" l="1"/>
  <c r="E142" i="23" s="1"/>
  <c r="G139" i="23"/>
  <c r="G119" i="23"/>
  <c r="J65" i="11"/>
  <c r="K34" i="11" s="1"/>
  <c r="J36" i="11"/>
  <c r="J37" i="11" s="1"/>
  <c r="J64" i="11" s="1"/>
  <c r="I37" i="11"/>
  <c r="I64" i="11" s="1"/>
  <c r="AA46" i="24"/>
  <c r="AA49" i="24"/>
  <c r="AB29" i="24"/>
  <c r="AB30" i="24" s="1"/>
  <c r="AB31" i="24" s="1"/>
  <c r="K108" i="23" s="1"/>
  <c r="AC27" i="24"/>
  <c r="AC36" i="24"/>
  <c r="AC40" i="24"/>
  <c r="AC38" i="24"/>
  <c r="AC34" i="24"/>
  <c r="AC42" i="24"/>
  <c r="AC43" i="24"/>
  <c r="AC22" i="24"/>
  <c r="AC25" i="24"/>
  <c r="AC23" i="24"/>
  <c r="AC41" i="24"/>
  <c r="AC37" i="24"/>
  <c r="AC24" i="24"/>
  <c r="AC39" i="24"/>
  <c r="AC26" i="24"/>
  <c r="E111" i="23"/>
  <c r="E113" i="23" s="1"/>
  <c r="E115" i="23" s="1"/>
  <c r="AB45" i="24"/>
  <c r="H109" i="23"/>
  <c r="H111" i="23" s="1"/>
  <c r="H113" i="23" s="1"/>
  <c r="H115" i="23" s="1"/>
  <c r="Y51" i="24"/>
  <c r="Z47" i="24"/>
  <c r="L65" i="23"/>
  <c r="K35" i="23"/>
  <c r="D27" i="3"/>
  <c r="D29" i="3" s="1"/>
  <c r="Y47" i="15"/>
  <c r="Y51" i="15" s="1"/>
  <c r="F25" i="3"/>
  <c r="E111" i="12"/>
  <c r="A54" i="3"/>
  <c r="Q71" i="15"/>
  <c r="D142" i="12"/>
  <c r="B37" i="3"/>
  <c r="X46" i="3" s="1"/>
  <c r="Z49" i="15"/>
  <c r="Z46" i="15"/>
  <c r="Z50" i="15" s="1"/>
  <c r="AB26" i="15"/>
  <c r="AB42" i="15"/>
  <c r="AB27" i="15"/>
  <c r="AB40" i="15"/>
  <c r="AB24" i="15"/>
  <c r="AB23" i="15"/>
  <c r="AB25" i="15"/>
  <c r="AB34" i="15"/>
  <c r="AB37" i="15"/>
  <c r="AB38" i="15"/>
  <c r="AB41" i="15"/>
  <c r="AB22" i="15"/>
  <c r="AB36" i="15"/>
  <c r="AB39" i="15"/>
  <c r="AB43" i="15"/>
  <c r="D139" i="12"/>
  <c r="D119" i="12"/>
  <c r="AA29" i="15"/>
  <c r="F111" i="12"/>
  <c r="H25" i="3"/>
  <c r="O46" i="3"/>
  <c r="B29" i="3"/>
  <c r="AA45" i="15"/>
  <c r="L35" i="12"/>
  <c r="K24" i="11"/>
  <c r="K33" i="11" s="1"/>
  <c r="B55" i="3"/>
  <c r="Q72" i="24" s="1"/>
  <c r="AC20" i="15"/>
  <c r="T17" i="3"/>
  <c r="T33" i="3" s="1"/>
  <c r="M65" i="12"/>
  <c r="AD20" i="24" s="1"/>
  <c r="X51" i="15"/>
  <c r="G109" i="12"/>
  <c r="AC45" i="24" l="1"/>
  <c r="H119" i="23"/>
  <c r="H139" i="23"/>
  <c r="AC29" i="24"/>
  <c r="AA47" i="24"/>
  <c r="AA50" i="24"/>
  <c r="AD42" i="24"/>
  <c r="AD43" i="24"/>
  <c r="AD36" i="24"/>
  <c r="AD45" i="24" s="1"/>
  <c r="AD40" i="24"/>
  <c r="AD38" i="24"/>
  <c r="AD41" i="24"/>
  <c r="AD39" i="24"/>
  <c r="AD37" i="24"/>
  <c r="AD26" i="24"/>
  <c r="AD23" i="24"/>
  <c r="AD25" i="24"/>
  <c r="AD34" i="24"/>
  <c r="AD24" i="24"/>
  <c r="AD22" i="24"/>
  <c r="AD27" i="24"/>
  <c r="Z51" i="24"/>
  <c r="I109" i="23"/>
  <c r="I111" i="23" s="1"/>
  <c r="I113" i="23" s="1"/>
  <c r="I115" i="23" s="1"/>
  <c r="AB46" i="24"/>
  <c r="AB49" i="24"/>
  <c r="E139" i="23"/>
  <c r="E143" i="23" s="1"/>
  <c r="F142" i="23" s="1"/>
  <c r="F143" i="23" s="1"/>
  <c r="G142" i="23" s="1"/>
  <c r="G143" i="23" s="1"/>
  <c r="H142" i="23" s="1"/>
  <c r="E119" i="23"/>
  <c r="K65" i="11"/>
  <c r="L34" i="11" s="1"/>
  <c r="K36" i="11"/>
  <c r="K37" i="11" s="1"/>
  <c r="K64" i="11" s="1"/>
  <c r="AC46" i="24"/>
  <c r="AC47" i="24"/>
  <c r="M65" i="23"/>
  <c r="L35" i="23"/>
  <c r="H109" i="12"/>
  <c r="H111" i="12" s="1"/>
  <c r="O47" i="3"/>
  <c r="Q47" i="3" s="1"/>
  <c r="Z47" i="15"/>
  <c r="Z51" i="15" s="1"/>
  <c r="E113" i="12"/>
  <c r="E115" i="12" s="1"/>
  <c r="F26" i="3"/>
  <c r="L48" i="3" s="1"/>
  <c r="N48" i="3" s="1"/>
  <c r="D143" i="12"/>
  <c r="E142" i="12" s="1"/>
  <c r="I48" i="3"/>
  <c r="K48" i="3" s="1"/>
  <c r="AB29" i="15"/>
  <c r="D36" i="3"/>
  <c r="R47" i="3"/>
  <c r="T47" i="3" s="1"/>
  <c r="AC40" i="15"/>
  <c r="AC43" i="15"/>
  <c r="AC39" i="15"/>
  <c r="AC27" i="15"/>
  <c r="AC38" i="15"/>
  <c r="AC34" i="15"/>
  <c r="AC24" i="15"/>
  <c r="AC22" i="15"/>
  <c r="AC37" i="15"/>
  <c r="AC23" i="15"/>
  <c r="AC25" i="15"/>
  <c r="AC42" i="15"/>
  <c r="AC36" i="15"/>
  <c r="AC41" i="15"/>
  <c r="AC26" i="15"/>
  <c r="A55" i="3"/>
  <c r="Q72" i="15"/>
  <c r="Z46" i="3"/>
  <c r="F113" i="12"/>
  <c r="F115" i="12" s="1"/>
  <c r="H26" i="3"/>
  <c r="L49" i="3" s="1"/>
  <c r="N49" i="3" s="1"/>
  <c r="L24" i="11"/>
  <c r="L33" i="11" s="1"/>
  <c r="B56" i="3"/>
  <c r="Q73" i="24" s="1"/>
  <c r="AD20" i="15"/>
  <c r="M35" i="12"/>
  <c r="N65" i="12"/>
  <c r="AE20" i="24" s="1"/>
  <c r="V17" i="3"/>
  <c r="V33" i="3" s="1"/>
  <c r="AA30" i="15"/>
  <c r="AA31" i="15" s="1"/>
  <c r="J108" i="12" s="1"/>
  <c r="AA46" i="15"/>
  <c r="AA47" i="15" s="1"/>
  <c r="AA49" i="15"/>
  <c r="B36" i="3"/>
  <c r="R46" i="3"/>
  <c r="I49" i="3"/>
  <c r="K49" i="3" s="1"/>
  <c r="AB45" i="15"/>
  <c r="J25" i="3"/>
  <c r="G111" i="12"/>
  <c r="Q46" i="3"/>
  <c r="AA46" i="3"/>
  <c r="H143" i="23" l="1"/>
  <c r="I142" i="23" s="1"/>
  <c r="AD29" i="24"/>
  <c r="AD49" i="24" s="1"/>
  <c r="L109" i="23"/>
  <c r="AC51" i="24"/>
  <c r="AD46" i="24"/>
  <c r="AD47" i="24" s="1"/>
  <c r="L65" i="11"/>
  <c r="M34" i="11" s="1"/>
  <c r="L36" i="11"/>
  <c r="L37" i="11" s="1"/>
  <c r="L64" i="11" s="1"/>
  <c r="J109" i="23"/>
  <c r="AA51" i="24"/>
  <c r="AC49" i="24"/>
  <c r="AC30" i="24"/>
  <c r="AC31" i="24" s="1"/>
  <c r="L108" i="23" s="1"/>
  <c r="AB47" i="24"/>
  <c r="AB50" i="24"/>
  <c r="AE42" i="24"/>
  <c r="AF42" i="24" s="1"/>
  <c r="AE39" i="24"/>
  <c r="AF39" i="24" s="1"/>
  <c r="AE34" i="24"/>
  <c r="AE41" i="24"/>
  <c r="AF41" i="24" s="1"/>
  <c r="AE27" i="24"/>
  <c r="AF27" i="24" s="1"/>
  <c r="AE24" i="24"/>
  <c r="AF24" i="24" s="1"/>
  <c r="AE40" i="24"/>
  <c r="AF40" i="24" s="1"/>
  <c r="AE36" i="24"/>
  <c r="AE26" i="24"/>
  <c r="AF26" i="24" s="1"/>
  <c r="AE25" i="24"/>
  <c r="AF25" i="24" s="1"/>
  <c r="AE43" i="24"/>
  <c r="AF43" i="24" s="1"/>
  <c r="AE38" i="24"/>
  <c r="AF38" i="24" s="1"/>
  <c r="AE23" i="24"/>
  <c r="AF23" i="24" s="1"/>
  <c r="AE37" i="24"/>
  <c r="AF37" i="24" s="1"/>
  <c r="AE22" i="24"/>
  <c r="I139" i="23"/>
  <c r="I119" i="23"/>
  <c r="N65" i="23"/>
  <c r="M35" i="23"/>
  <c r="D37" i="3"/>
  <c r="X47" i="3" s="1"/>
  <c r="Z47" i="3" s="1"/>
  <c r="F27" i="3"/>
  <c r="O48" i="3" s="1"/>
  <c r="Q48" i="3" s="1"/>
  <c r="H27" i="3"/>
  <c r="O49" i="3" s="1"/>
  <c r="L25" i="3"/>
  <c r="I51" i="3" s="1"/>
  <c r="K51" i="3" s="1"/>
  <c r="I109" i="12"/>
  <c r="I111" i="12" s="1"/>
  <c r="E119" i="12"/>
  <c r="E139" i="12"/>
  <c r="E143" i="12" s="1"/>
  <c r="H113" i="12"/>
  <c r="H115" i="12" s="1"/>
  <c r="AC29" i="15"/>
  <c r="AB46" i="15"/>
  <c r="AB47" i="15" s="1"/>
  <c r="AB49" i="15"/>
  <c r="T46" i="3"/>
  <c r="Q73" i="15"/>
  <c r="A56" i="3"/>
  <c r="AC45" i="15"/>
  <c r="F119" i="12"/>
  <c r="F139" i="12"/>
  <c r="M24" i="11"/>
  <c r="M33" i="11" s="1"/>
  <c r="B11" i="17"/>
  <c r="Q65" i="12"/>
  <c r="R65" i="12" s="1"/>
  <c r="S65" i="12" s="1"/>
  <c r="T65" i="12" s="1"/>
  <c r="U65" i="12" s="1"/>
  <c r="V65" i="12" s="1"/>
  <c r="W65" i="12" s="1"/>
  <c r="X65" i="12" s="1"/>
  <c r="Y65" i="12" s="1"/>
  <c r="Z65" i="12" s="1"/>
  <c r="AA65" i="12" s="1"/>
  <c r="AB65" i="12" s="1"/>
  <c r="AE20" i="15"/>
  <c r="N35" i="12"/>
  <c r="B57" i="3"/>
  <c r="Q74" i="24" s="1"/>
  <c r="X17" i="3"/>
  <c r="X33" i="3" s="1"/>
  <c r="AD39" i="15"/>
  <c r="AD38" i="15"/>
  <c r="AD43" i="15"/>
  <c r="AD34" i="15"/>
  <c r="AD22" i="15"/>
  <c r="AD26" i="15"/>
  <c r="AD37" i="15"/>
  <c r="AD40" i="15"/>
  <c r="AD36" i="15"/>
  <c r="AD42" i="15"/>
  <c r="AD24" i="15"/>
  <c r="AD27" i="15"/>
  <c r="AD23" i="15"/>
  <c r="AD25" i="15"/>
  <c r="AD41" i="15"/>
  <c r="J26" i="3"/>
  <c r="L50" i="3" s="1"/>
  <c r="N50" i="3" s="1"/>
  <c r="G113" i="12"/>
  <c r="G115" i="12" s="1"/>
  <c r="J109" i="12"/>
  <c r="P25" i="3" s="1"/>
  <c r="AA51" i="15"/>
  <c r="I50" i="3"/>
  <c r="K50" i="3" s="1"/>
  <c r="AA50" i="15"/>
  <c r="AB30" i="15"/>
  <c r="AB31" i="15" s="1"/>
  <c r="K108" i="12" s="1"/>
  <c r="I143" i="23" l="1"/>
  <c r="J142" i="23" s="1"/>
  <c r="J111" i="23"/>
  <c r="J113" i="23" s="1"/>
  <c r="J115" i="23" s="1"/>
  <c r="AE45" i="24"/>
  <c r="AF36" i="24"/>
  <c r="AF45" i="24" s="1"/>
  <c r="AE29" i="24"/>
  <c r="AE30" i="24" s="1"/>
  <c r="AE31" i="24" s="1"/>
  <c r="N108" i="23" s="1"/>
  <c r="AF22" i="24"/>
  <c r="AF29" i="24" s="1"/>
  <c r="AF30" i="24" s="1"/>
  <c r="AF31" i="24" s="1"/>
  <c r="M65" i="11"/>
  <c r="M36" i="11"/>
  <c r="M109" i="23"/>
  <c r="K109" i="23"/>
  <c r="K111" i="23" s="1"/>
  <c r="K113" i="23" s="1"/>
  <c r="K115" i="23" s="1"/>
  <c r="AB51" i="24"/>
  <c r="AC50" i="24"/>
  <c r="AD30" i="24"/>
  <c r="AD50" i="24" s="1"/>
  <c r="L111" i="23"/>
  <c r="L113" i="23" s="1"/>
  <c r="L115" i="23" s="1"/>
  <c r="Q65" i="23"/>
  <c r="R65" i="23" s="1"/>
  <c r="S65" i="23" s="1"/>
  <c r="T65" i="23" s="1"/>
  <c r="U65" i="23" s="1"/>
  <c r="V65" i="23" s="1"/>
  <c r="W65" i="23" s="1"/>
  <c r="X65" i="23" s="1"/>
  <c r="Y65" i="23" s="1"/>
  <c r="Z65" i="23" s="1"/>
  <c r="AA65" i="23" s="1"/>
  <c r="AB65" i="23" s="1"/>
  <c r="AE65" i="23" s="1"/>
  <c r="AF65" i="23" s="1"/>
  <c r="AG65" i="23" s="1"/>
  <c r="AH65" i="23" s="1"/>
  <c r="AI65" i="23" s="1"/>
  <c r="AJ65" i="23" s="1"/>
  <c r="AK65" i="23" s="1"/>
  <c r="AL65" i="23" s="1"/>
  <c r="AM65" i="23" s="1"/>
  <c r="AN65" i="23" s="1"/>
  <c r="AO65" i="23" s="1"/>
  <c r="AP65" i="23" s="1"/>
  <c r="N35" i="23"/>
  <c r="AA47" i="3"/>
  <c r="H29" i="3"/>
  <c r="R49" i="3" s="1"/>
  <c r="T49" i="3" s="1"/>
  <c r="F29" i="3"/>
  <c r="F36" i="3" s="1"/>
  <c r="L26" i="3"/>
  <c r="L51" i="3" s="1"/>
  <c r="N51" i="3" s="1"/>
  <c r="N25" i="3"/>
  <c r="I52" i="3" s="1"/>
  <c r="K52" i="3" s="1"/>
  <c r="F142" i="12"/>
  <c r="F143" i="12" s="1"/>
  <c r="F37" i="3"/>
  <c r="X48" i="3" s="1"/>
  <c r="Z48" i="3" s="1"/>
  <c r="J27" i="3"/>
  <c r="O50" i="3" s="1"/>
  <c r="I53" i="3"/>
  <c r="K53" i="3" s="1"/>
  <c r="AB51" i="15"/>
  <c r="K109" i="12"/>
  <c r="K111" i="12" s="1"/>
  <c r="Q49" i="3"/>
  <c r="Q62" i="3" s="1"/>
  <c r="AC49" i="15"/>
  <c r="AC46" i="15"/>
  <c r="AC47" i="15" s="1"/>
  <c r="I113" i="12"/>
  <c r="I115" i="12" s="1"/>
  <c r="AD45" i="15"/>
  <c r="A57" i="3"/>
  <c r="Q74" i="15"/>
  <c r="AE23" i="15"/>
  <c r="AF23" i="15" s="1"/>
  <c r="AE22" i="15"/>
  <c r="AE38" i="15"/>
  <c r="AF38" i="15" s="1"/>
  <c r="AE36" i="15"/>
  <c r="AE37" i="15"/>
  <c r="AF37" i="15" s="1"/>
  <c r="AE39" i="15"/>
  <c r="AF39" i="15" s="1"/>
  <c r="AE42" i="15"/>
  <c r="AF42" i="15" s="1"/>
  <c r="AE40" i="15"/>
  <c r="AF40" i="15" s="1"/>
  <c r="AE43" i="15"/>
  <c r="AF43" i="15" s="1"/>
  <c r="AE27" i="15"/>
  <c r="AF27" i="15" s="1"/>
  <c r="AE41" i="15"/>
  <c r="AF41" i="15" s="1"/>
  <c r="AE26" i="15"/>
  <c r="AF26" i="15" s="1"/>
  <c r="AE25" i="15"/>
  <c r="AF25" i="15" s="1"/>
  <c r="AE24" i="15"/>
  <c r="AF24" i="15" s="1"/>
  <c r="AE34" i="15"/>
  <c r="AB50" i="15"/>
  <c r="G139" i="12"/>
  <c r="G119" i="12"/>
  <c r="AE65" i="12"/>
  <c r="AF65" i="12" s="1"/>
  <c r="AG65" i="12" s="1"/>
  <c r="AH65" i="12" s="1"/>
  <c r="AI65" i="12" s="1"/>
  <c r="AJ65" i="12" s="1"/>
  <c r="AK65" i="12" s="1"/>
  <c r="AL65" i="12" s="1"/>
  <c r="AM65" i="12" s="1"/>
  <c r="AN65" i="12" s="1"/>
  <c r="AO65" i="12" s="1"/>
  <c r="AP65" i="12" s="1"/>
  <c r="C11" i="17"/>
  <c r="AC30" i="15"/>
  <c r="AC31" i="15" s="1"/>
  <c r="L108" i="12" s="1"/>
  <c r="AD29" i="15"/>
  <c r="J111" i="12"/>
  <c r="H119" i="12"/>
  <c r="H139" i="12"/>
  <c r="K139" i="23" l="1"/>
  <c r="K119" i="23"/>
  <c r="L119" i="23"/>
  <c r="L139" i="23"/>
  <c r="AF49" i="24"/>
  <c r="AF46" i="24"/>
  <c r="AF50" i="24" s="1"/>
  <c r="AD31" i="24"/>
  <c r="AE49" i="24"/>
  <c r="AE46" i="24"/>
  <c r="AE50" i="24" s="1"/>
  <c r="M37" i="11"/>
  <c r="M64" i="11" s="1"/>
  <c r="N36" i="11"/>
  <c r="N37" i="11" s="1"/>
  <c r="N64" i="11" s="1"/>
  <c r="J139" i="23"/>
  <c r="J143" i="23" s="1"/>
  <c r="K142" i="23" s="1"/>
  <c r="J119" i="23"/>
  <c r="H36" i="3"/>
  <c r="N26" i="3"/>
  <c r="L52" i="3" s="1"/>
  <c r="N52" i="3" s="1"/>
  <c r="R48" i="3"/>
  <c r="T48" i="3" s="1"/>
  <c r="T62" i="3" s="1"/>
  <c r="R62" i="3"/>
  <c r="L27" i="3"/>
  <c r="O51" i="3" s="1"/>
  <c r="Q51" i="3" s="1"/>
  <c r="AA48" i="3"/>
  <c r="J29" i="3"/>
  <c r="R50" i="3" s="1"/>
  <c r="T50" i="3" s="1"/>
  <c r="R25" i="3"/>
  <c r="L109" i="12"/>
  <c r="T25" i="3" s="1"/>
  <c r="AC51" i="15"/>
  <c r="AE45" i="15"/>
  <c r="AF36" i="15"/>
  <c r="AF45" i="15" s="1"/>
  <c r="AC50" i="15"/>
  <c r="K113" i="12"/>
  <c r="K115" i="12" s="1"/>
  <c r="J62" i="3"/>
  <c r="P62" i="3"/>
  <c r="D62" i="3"/>
  <c r="V62" i="3"/>
  <c r="U62" i="3"/>
  <c r="E62" i="3"/>
  <c r="M62" i="3"/>
  <c r="F62" i="3"/>
  <c r="C62" i="3"/>
  <c r="S62" i="3"/>
  <c r="H62" i="3"/>
  <c r="G62" i="3"/>
  <c r="W62" i="3"/>
  <c r="K62" i="3"/>
  <c r="N62" i="3"/>
  <c r="P26" i="3"/>
  <c r="J113" i="12"/>
  <c r="J115" i="12" s="1"/>
  <c r="AE29" i="15"/>
  <c r="AF22" i="15"/>
  <c r="AF29" i="15" s="1"/>
  <c r="AD49" i="15"/>
  <c r="AD46" i="15"/>
  <c r="AD47" i="15" s="1"/>
  <c r="Q50" i="3"/>
  <c r="G142" i="12"/>
  <c r="G143" i="12" s="1"/>
  <c r="H37" i="3"/>
  <c r="X49" i="3" s="1"/>
  <c r="X62" i="3" s="1"/>
  <c r="I139" i="12"/>
  <c r="I119" i="12"/>
  <c r="L62" i="3"/>
  <c r="AD30" i="15"/>
  <c r="AD31" i="15" s="1"/>
  <c r="M108" i="12" s="1"/>
  <c r="O62" i="3"/>
  <c r="I62" i="3"/>
  <c r="AE47" i="24" l="1"/>
  <c r="AF47" i="24"/>
  <c r="AF51" i="24" s="1"/>
  <c r="M108" i="23"/>
  <c r="AD51" i="24"/>
  <c r="K143" i="23"/>
  <c r="L142" i="23" s="1"/>
  <c r="L143" i="23" s="1"/>
  <c r="M142" i="23" s="1"/>
  <c r="N27" i="3"/>
  <c r="O52" i="3" s="1"/>
  <c r="Q52" i="3" s="1"/>
  <c r="L29" i="3"/>
  <c r="L36" i="3" s="1"/>
  <c r="R26" i="3"/>
  <c r="L54" i="3" s="1"/>
  <c r="N54" i="3" s="1"/>
  <c r="I54" i="3"/>
  <c r="K54" i="3" s="1"/>
  <c r="J36" i="3"/>
  <c r="L111" i="12"/>
  <c r="L113" i="12" s="1"/>
  <c r="L115" i="12" s="1"/>
  <c r="I55" i="3"/>
  <c r="K55" i="3" s="1"/>
  <c r="AD51" i="15"/>
  <c r="M109" i="12"/>
  <c r="V25" i="3" s="1"/>
  <c r="Z49" i="3"/>
  <c r="AA49" i="3"/>
  <c r="K139" i="12"/>
  <c r="K119" i="12"/>
  <c r="AD50" i="15"/>
  <c r="AE49" i="15"/>
  <c r="AE46" i="15"/>
  <c r="AE47" i="15" s="1"/>
  <c r="L53" i="3"/>
  <c r="N53" i="3" s="1"/>
  <c r="P27" i="3"/>
  <c r="H142" i="12"/>
  <c r="H143" i="12" s="1"/>
  <c r="J37" i="3"/>
  <c r="X50" i="3" s="1"/>
  <c r="AF46" i="15"/>
  <c r="AF47" i="15" s="1"/>
  <c r="AF49" i="15"/>
  <c r="AF30" i="15"/>
  <c r="AF31" i="15" s="1"/>
  <c r="AE30" i="15"/>
  <c r="AE31" i="15" s="1"/>
  <c r="N108" i="12" s="1"/>
  <c r="J119" i="12"/>
  <c r="J139" i="12"/>
  <c r="AE51" i="24" l="1"/>
  <c r="N109" i="23"/>
  <c r="M111" i="23"/>
  <c r="M113" i="23" s="1"/>
  <c r="M115" i="23" s="1"/>
  <c r="O108" i="23"/>
  <c r="N29" i="3"/>
  <c r="R52" i="3" s="1"/>
  <c r="T52" i="3" s="1"/>
  <c r="R51" i="3"/>
  <c r="T51" i="3" s="1"/>
  <c r="T26" i="3"/>
  <c r="L55" i="3" s="1"/>
  <c r="N55" i="3" s="1"/>
  <c r="R27" i="3"/>
  <c r="AE50" i="15"/>
  <c r="I56" i="3"/>
  <c r="K56" i="3" s="1"/>
  <c r="AF50" i="15"/>
  <c r="Z50" i="3"/>
  <c r="AA50" i="3"/>
  <c r="L37" i="3"/>
  <c r="X51" i="3" s="1"/>
  <c r="I142" i="12"/>
  <c r="I143" i="12" s="1"/>
  <c r="AF51" i="15"/>
  <c r="L119" i="12"/>
  <c r="L139" i="12"/>
  <c r="O53" i="3"/>
  <c r="P29" i="3"/>
  <c r="N109" i="12"/>
  <c r="O109" i="12" s="1"/>
  <c r="AE51" i="15"/>
  <c r="X25" i="3"/>
  <c r="O108" i="12"/>
  <c r="M111" i="12"/>
  <c r="AB108" i="23" l="1"/>
  <c r="AA108" i="23"/>
  <c r="Z108" i="23"/>
  <c r="Y108" i="23"/>
  <c r="W108" i="23"/>
  <c r="U108" i="23"/>
  <c r="V108" i="23"/>
  <c r="X108" i="23"/>
  <c r="Q108" i="23"/>
  <c r="T108" i="23"/>
  <c r="S108" i="23"/>
  <c r="R108" i="23"/>
  <c r="M139" i="23"/>
  <c r="M143" i="23" s="1"/>
  <c r="N142" i="23" s="1"/>
  <c r="M119" i="23"/>
  <c r="N111" i="23"/>
  <c r="N113" i="23" s="1"/>
  <c r="N115" i="23" s="1"/>
  <c r="O109" i="23"/>
  <c r="N36" i="3"/>
  <c r="T27" i="3"/>
  <c r="R29" i="3"/>
  <c r="O54" i="3"/>
  <c r="Q54" i="3" s="1"/>
  <c r="Z108" i="12"/>
  <c r="AA108" i="12"/>
  <c r="AB108" i="12"/>
  <c r="Q108" i="12"/>
  <c r="R108" i="12"/>
  <c r="S108" i="12"/>
  <c r="T108" i="12"/>
  <c r="U108" i="12"/>
  <c r="V108" i="12"/>
  <c r="W108" i="12"/>
  <c r="X108" i="12"/>
  <c r="Y108" i="12"/>
  <c r="Z109" i="12"/>
  <c r="AA109" i="12"/>
  <c r="AB109" i="12"/>
  <c r="Q109" i="12"/>
  <c r="R109" i="12"/>
  <c r="S109" i="12"/>
  <c r="T109" i="12"/>
  <c r="U109" i="12"/>
  <c r="V109" i="12"/>
  <c r="W109" i="12"/>
  <c r="X109" i="12"/>
  <c r="Y109" i="12"/>
  <c r="C30" i="18"/>
  <c r="C50" i="18"/>
  <c r="D34" i="20"/>
  <c r="O111" i="12"/>
  <c r="O113" i="12" s="1"/>
  <c r="O115" i="12" s="1"/>
  <c r="N111" i="12"/>
  <c r="C43" i="18"/>
  <c r="D35" i="20"/>
  <c r="N37" i="3"/>
  <c r="X52" i="3" s="1"/>
  <c r="J142" i="12"/>
  <c r="J143" i="12" s="1"/>
  <c r="V26" i="3"/>
  <c r="M113" i="12"/>
  <c r="M115" i="12" s="1"/>
  <c r="Z25" i="3"/>
  <c r="I57" i="3"/>
  <c r="K57" i="3" s="1"/>
  <c r="R53" i="3"/>
  <c r="T53" i="3" s="1"/>
  <c r="P36" i="3"/>
  <c r="Z51" i="3"/>
  <c r="AA51" i="3"/>
  <c r="Q53" i="3"/>
  <c r="AC108" i="23" l="1"/>
  <c r="X109" i="23"/>
  <c r="X111" i="23" s="1"/>
  <c r="X113" i="23" s="1"/>
  <c r="X115" i="23" s="1"/>
  <c r="W109" i="23"/>
  <c r="W111" i="23" s="1"/>
  <c r="W113" i="23" s="1"/>
  <c r="W115" i="23" s="1"/>
  <c r="R109" i="23"/>
  <c r="R111" i="23" s="1"/>
  <c r="R113" i="23" s="1"/>
  <c r="R115" i="23" s="1"/>
  <c r="V109" i="23"/>
  <c r="V111" i="23" s="1"/>
  <c r="V113" i="23" s="1"/>
  <c r="V115" i="23" s="1"/>
  <c r="Y109" i="23"/>
  <c r="Y111" i="23" s="1"/>
  <c r="Y113" i="23" s="1"/>
  <c r="Y115" i="23" s="1"/>
  <c r="T109" i="23"/>
  <c r="T111" i="23" s="1"/>
  <c r="T113" i="23" s="1"/>
  <c r="T115" i="23" s="1"/>
  <c r="S109" i="23"/>
  <c r="S111" i="23" s="1"/>
  <c r="S113" i="23" s="1"/>
  <c r="S115" i="23" s="1"/>
  <c r="AB109" i="23"/>
  <c r="AB111" i="23" s="1"/>
  <c r="AB113" i="23" s="1"/>
  <c r="AB115" i="23" s="1"/>
  <c r="U109" i="23"/>
  <c r="U111" i="23" s="1"/>
  <c r="U113" i="23" s="1"/>
  <c r="U115" i="23" s="1"/>
  <c r="Q109" i="23"/>
  <c r="Q111" i="23" s="1"/>
  <c r="Q113" i="23" s="1"/>
  <c r="Q115" i="23" s="1"/>
  <c r="AA109" i="23"/>
  <c r="AA111" i="23" s="1"/>
  <c r="AA113" i="23" s="1"/>
  <c r="AA115" i="23" s="1"/>
  <c r="Z109" i="23"/>
  <c r="Z111" i="23" s="1"/>
  <c r="Z113" i="23" s="1"/>
  <c r="Z115" i="23" s="1"/>
  <c r="O111" i="23"/>
  <c r="O113" i="23" s="1"/>
  <c r="O115" i="23" s="1"/>
  <c r="N119" i="23"/>
  <c r="N139" i="23"/>
  <c r="N143" i="23" s="1"/>
  <c r="O142" i="23"/>
  <c r="T29" i="3"/>
  <c r="O55" i="3"/>
  <c r="Q55" i="3" s="1"/>
  <c r="Z111" i="12"/>
  <c r="Z113" i="12" s="1"/>
  <c r="Z115" i="12" s="1"/>
  <c r="Z139" i="12" s="1"/>
  <c r="R36" i="3"/>
  <c r="R54" i="3"/>
  <c r="T54" i="3" s="1"/>
  <c r="Q111" i="12"/>
  <c r="Q113" i="12" s="1"/>
  <c r="Q115" i="12" s="1"/>
  <c r="Q119" i="12" s="1"/>
  <c r="D36" i="20"/>
  <c r="D37" i="20" s="1"/>
  <c r="B17" i="20" s="1"/>
  <c r="AC108" i="12"/>
  <c r="AC109" i="12"/>
  <c r="T111" i="12"/>
  <c r="T113" i="12" s="1"/>
  <c r="T115" i="12" s="1"/>
  <c r="Z52" i="3"/>
  <c r="AA52" i="3"/>
  <c r="X26" i="3"/>
  <c r="N113" i="12"/>
  <c r="N115" i="12" s="1"/>
  <c r="V111" i="12"/>
  <c r="V113" i="12" s="1"/>
  <c r="V115" i="12" s="1"/>
  <c r="AA111" i="12"/>
  <c r="AA113" i="12" s="1"/>
  <c r="AA115" i="12" s="1"/>
  <c r="S111" i="12"/>
  <c r="S113" i="12" s="1"/>
  <c r="S115" i="12" s="1"/>
  <c r="U111" i="12"/>
  <c r="U113" i="12" s="1"/>
  <c r="U115" i="12" s="1"/>
  <c r="M119" i="12"/>
  <c r="M139" i="12"/>
  <c r="AB111" i="12"/>
  <c r="AB113" i="12" s="1"/>
  <c r="AB115" i="12" s="1"/>
  <c r="R111" i="12"/>
  <c r="R113" i="12" s="1"/>
  <c r="R115" i="12" s="1"/>
  <c r="W111" i="12"/>
  <c r="W113" i="12" s="1"/>
  <c r="W115" i="12" s="1"/>
  <c r="L56" i="3"/>
  <c r="N56" i="3" s="1"/>
  <c r="V27" i="3"/>
  <c r="X111" i="12"/>
  <c r="X113" i="12" s="1"/>
  <c r="X115" i="12" s="1"/>
  <c r="Y111" i="12"/>
  <c r="Y113" i="12" s="1"/>
  <c r="Y115" i="12" s="1"/>
  <c r="P37" i="3"/>
  <c r="X53" i="3" s="1"/>
  <c r="K142" i="12"/>
  <c r="K143" i="12" s="1"/>
  <c r="O139" i="12"/>
  <c r="O119" i="12"/>
  <c r="C54" i="18" s="1"/>
  <c r="V139" i="23" l="1"/>
  <c r="V119" i="23"/>
  <c r="X139" i="23"/>
  <c r="X119" i="23"/>
  <c r="R139" i="23"/>
  <c r="R119" i="23"/>
  <c r="O143" i="23"/>
  <c r="Q142" i="23"/>
  <c r="AA119" i="23"/>
  <c r="AA139" i="23"/>
  <c r="U139" i="23"/>
  <c r="U119" i="23"/>
  <c r="AB119" i="23"/>
  <c r="AB139" i="23"/>
  <c r="Y119" i="23"/>
  <c r="Y139" i="23"/>
  <c r="S119" i="23"/>
  <c r="S139" i="23"/>
  <c r="O119" i="23"/>
  <c r="O139" i="23"/>
  <c r="T139" i="23"/>
  <c r="T119" i="23"/>
  <c r="Q139" i="23"/>
  <c r="Q119" i="23"/>
  <c r="W119" i="23"/>
  <c r="W139" i="23"/>
  <c r="Z139" i="23"/>
  <c r="Z119" i="23"/>
  <c r="AC109" i="23"/>
  <c r="AM108" i="23"/>
  <c r="AL108" i="23"/>
  <c r="AJ108" i="23"/>
  <c r="AI108" i="23"/>
  <c r="AO108" i="23"/>
  <c r="AC111" i="23"/>
  <c r="AC113" i="23" s="1"/>
  <c r="AC115" i="23" s="1"/>
  <c r="AH108" i="23"/>
  <c r="AF108" i="23"/>
  <c r="AG108" i="23"/>
  <c r="AN108" i="23"/>
  <c r="AK108" i="23"/>
  <c r="AE108" i="23"/>
  <c r="AP108" i="23"/>
  <c r="R55" i="3"/>
  <c r="T55" i="3" s="1"/>
  <c r="T36" i="3"/>
  <c r="I32" i="20"/>
  <c r="Z119" i="12"/>
  <c r="Q139" i="12"/>
  <c r="AE109" i="12"/>
  <c r="AF109" i="12"/>
  <c r="AG109" i="12"/>
  <c r="AH109" i="12"/>
  <c r="AI109" i="12"/>
  <c r="AJ109" i="12"/>
  <c r="AK109" i="12"/>
  <c r="AL109" i="12"/>
  <c r="AM109" i="12"/>
  <c r="AN109" i="12"/>
  <c r="AO109" i="12"/>
  <c r="AP109" i="12"/>
  <c r="AE108" i="12"/>
  <c r="AF108" i="12"/>
  <c r="AG108" i="12"/>
  <c r="AG111" i="12" s="1"/>
  <c r="AG113" i="12" s="1"/>
  <c r="AG115" i="12" s="1"/>
  <c r="AH108" i="12"/>
  <c r="AI108" i="12"/>
  <c r="AJ108" i="12"/>
  <c r="AK108" i="12"/>
  <c r="AL108" i="12"/>
  <c r="AM108" i="12"/>
  <c r="AN108" i="12"/>
  <c r="AN111" i="12" s="1"/>
  <c r="AN113" i="12" s="1"/>
  <c r="AN115" i="12" s="1"/>
  <c r="AO108" i="12"/>
  <c r="AO111" i="12" s="1"/>
  <c r="AO113" i="12" s="1"/>
  <c r="AO115" i="12" s="1"/>
  <c r="AP108" i="12"/>
  <c r="AP111" i="12" s="1"/>
  <c r="AP113" i="12" s="1"/>
  <c r="AP115" i="12" s="1"/>
  <c r="O56" i="3"/>
  <c r="V29" i="3"/>
  <c r="AB139" i="12"/>
  <c r="AB119" i="12"/>
  <c r="AA139" i="12"/>
  <c r="AA119" i="12"/>
  <c r="N139" i="12"/>
  <c r="N119" i="12"/>
  <c r="E35" i="20"/>
  <c r="U139" i="12"/>
  <c r="U119" i="12"/>
  <c r="W139" i="12"/>
  <c r="W119" i="12"/>
  <c r="R37" i="3"/>
  <c r="X54" i="3" s="1"/>
  <c r="L142" i="12"/>
  <c r="L143" i="12" s="1"/>
  <c r="X119" i="12"/>
  <c r="X139" i="12"/>
  <c r="R119" i="12"/>
  <c r="R139" i="12"/>
  <c r="Z53" i="3"/>
  <c r="AA53" i="3"/>
  <c r="T139" i="12"/>
  <c r="T119" i="12"/>
  <c r="V139" i="12"/>
  <c r="V119" i="12"/>
  <c r="L57" i="3"/>
  <c r="N57" i="3" s="1"/>
  <c r="Z26" i="3"/>
  <c r="X27" i="3"/>
  <c r="Y139" i="12"/>
  <c r="Y119" i="12"/>
  <c r="S139" i="12"/>
  <c r="S119" i="12"/>
  <c r="E34" i="20"/>
  <c r="AC111" i="12"/>
  <c r="AC113" i="12" s="1"/>
  <c r="AC115" i="12" s="1"/>
  <c r="Q143" i="23" l="1"/>
  <c r="R142" i="23" s="1"/>
  <c r="R143" i="23" s="1"/>
  <c r="S142" i="23" s="1"/>
  <c r="S143" i="23" s="1"/>
  <c r="T142" i="23" s="1"/>
  <c r="T143" i="23" s="1"/>
  <c r="U142" i="23" s="1"/>
  <c r="U143" i="23" s="1"/>
  <c r="V142" i="23" s="1"/>
  <c r="V143" i="23" s="1"/>
  <c r="W142" i="23" s="1"/>
  <c r="W143" i="23" s="1"/>
  <c r="X142" i="23" s="1"/>
  <c r="X143" i="23" s="1"/>
  <c r="Y142" i="23" s="1"/>
  <c r="Y143" i="23" s="1"/>
  <c r="Z142" i="23" s="1"/>
  <c r="Z143" i="23" s="1"/>
  <c r="AA142" i="23" s="1"/>
  <c r="AA143" i="23" s="1"/>
  <c r="AB142" i="23" s="1"/>
  <c r="AC139" i="23"/>
  <c r="AC119" i="23"/>
  <c r="AQ108" i="23"/>
  <c r="AE109" i="23"/>
  <c r="AE111" i="23" s="1"/>
  <c r="AE113" i="23" s="1"/>
  <c r="AE115" i="23" s="1"/>
  <c r="AM109" i="23"/>
  <c r="AM111" i="23" s="1"/>
  <c r="AM113" i="23" s="1"/>
  <c r="AM115" i="23" s="1"/>
  <c r="AP109" i="23"/>
  <c r="AP111" i="23" s="1"/>
  <c r="AP113" i="23" s="1"/>
  <c r="AP115" i="23" s="1"/>
  <c r="AO109" i="23"/>
  <c r="AO111" i="23" s="1"/>
  <c r="AO113" i="23" s="1"/>
  <c r="AO115" i="23" s="1"/>
  <c r="AL109" i="23"/>
  <c r="AL111" i="23" s="1"/>
  <c r="AL113" i="23" s="1"/>
  <c r="AL115" i="23" s="1"/>
  <c r="AH109" i="23"/>
  <c r="AH111" i="23" s="1"/>
  <c r="AH113" i="23" s="1"/>
  <c r="AH115" i="23" s="1"/>
  <c r="AN109" i="23"/>
  <c r="AN111" i="23" s="1"/>
  <c r="AN113" i="23" s="1"/>
  <c r="AN115" i="23" s="1"/>
  <c r="AK109" i="23"/>
  <c r="AK111" i="23" s="1"/>
  <c r="AK113" i="23" s="1"/>
  <c r="AK115" i="23" s="1"/>
  <c r="AJ109" i="23"/>
  <c r="AJ111" i="23" s="1"/>
  <c r="AJ113" i="23" s="1"/>
  <c r="AJ115" i="23" s="1"/>
  <c r="AI109" i="23"/>
  <c r="AI111" i="23" s="1"/>
  <c r="AI113" i="23" s="1"/>
  <c r="AI115" i="23" s="1"/>
  <c r="AG109" i="23"/>
  <c r="AG111" i="23" s="1"/>
  <c r="AG113" i="23" s="1"/>
  <c r="AG115" i="23" s="1"/>
  <c r="AF109" i="23"/>
  <c r="AF111" i="23" s="1"/>
  <c r="AF113" i="23" s="1"/>
  <c r="AF115" i="23" s="1"/>
  <c r="AI111" i="12"/>
  <c r="AI113" i="12" s="1"/>
  <c r="AI115" i="12" s="1"/>
  <c r="AI119" i="12" s="1"/>
  <c r="E36" i="20"/>
  <c r="E37" i="20" s="1"/>
  <c r="F17" i="20" s="1"/>
  <c r="AQ109" i="12"/>
  <c r="AQ108" i="12"/>
  <c r="AM111" i="12"/>
  <c r="AM113" i="12" s="1"/>
  <c r="AM115" i="12" s="1"/>
  <c r="AM139" i="12" s="1"/>
  <c r="AL111" i="12"/>
  <c r="AL113" i="12" s="1"/>
  <c r="AL115" i="12" s="1"/>
  <c r="AL139" i="12" s="1"/>
  <c r="AC119" i="12"/>
  <c r="AC139" i="12"/>
  <c r="AP119" i="12"/>
  <c r="AP139" i="12"/>
  <c r="AG139" i="12"/>
  <c r="AG119" i="12"/>
  <c r="AE111" i="12"/>
  <c r="AE113" i="12" s="1"/>
  <c r="AE115" i="12" s="1"/>
  <c r="AK111" i="12"/>
  <c r="AK113" i="12" s="1"/>
  <c r="AK115" i="12" s="1"/>
  <c r="O57" i="3"/>
  <c r="X29" i="3"/>
  <c r="Z27" i="3"/>
  <c r="M142" i="12"/>
  <c r="M143" i="12" s="1"/>
  <c r="T37" i="3"/>
  <c r="X55" i="3" s="1"/>
  <c r="Z54" i="3"/>
  <c r="AA54" i="3"/>
  <c r="R56" i="3"/>
  <c r="T56" i="3" s="1"/>
  <c r="V36" i="3"/>
  <c r="AO139" i="12"/>
  <c r="AO119" i="12"/>
  <c r="AJ111" i="12"/>
  <c r="AJ113" i="12" s="1"/>
  <c r="AJ115" i="12" s="1"/>
  <c r="Q56" i="3"/>
  <c r="AN139" i="12"/>
  <c r="AN119" i="12"/>
  <c r="AF111" i="12"/>
  <c r="AF113" i="12" s="1"/>
  <c r="AF115" i="12" s="1"/>
  <c r="AH111" i="12"/>
  <c r="AH113" i="12" s="1"/>
  <c r="AH115" i="12" s="1"/>
  <c r="AI139" i="23" l="1"/>
  <c r="AI119" i="23"/>
  <c r="AF139" i="23"/>
  <c r="AF119" i="23"/>
  <c r="AJ139" i="23"/>
  <c r="AJ119" i="23"/>
  <c r="AN139" i="23"/>
  <c r="AN119" i="23"/>
  <c r="AK139" i="23"/>
  <c r="AK119" i="23"/>
  <c r="AH139" i="23"/>
  <c r="AH119" i="23"/>
  <c r="AG139" i="23"/>
  <c r="AG119" i="23"/>
  <c r="AL139" i="23"/>
  <c r="AL119" i="23"/>
  <c r="AC142" i="23"/>
  <c r="AB143" i="23"/>
  <c r="AE119" i="23"/>
  <c r="AE139" i="23"/>
  <c r="AO119" i="23"/>
  <c r="AO139" i="23"/>
  <c r="AQ111" i="23"/>
  <c r="AQ113" i="23" s="1"/>
  <c r="AQ115" i="23" s="1"/>
  <c r="AM119" i="23"/>
  <c r="AM139" i="23"/>
  <c r="AP139" i="23"/>
  <c r="AP119" i="23"/>
  <c r="AQ109" i="23"/>
  <c r="AI139" i="12"/>
  <c r="J32" i="20"/>
  <c r="AL119" i="12"/>
  <c r="AQ111" i="12"/>
  <c r="AQ113" i="12" s="1"/>
  <c r="AQ115" i="12" s="1"/>
  <c r="AQ139" i="12" s="1"/>
  <c r="AM119" i="12"/>
  <c r="AH139" i="12"/>
  <c r="AH119" i="12"/>
  <c r="AF139" i="12"/>
  <c r="AF119" i="12"/>
  <c r="N142" i="12"/>
  <c r="V37" i="3"/>
  <c r="X56" i="3" s="1"/>
  <c r="AK119" i="12"/>
  <c r="AK139" i="12"/>
  <c r="Z55" i="3"/>
  <c r="AA55" i="3"/>
  <c r="AE119" i="12"/>
  <c r="AE139" i="12"/>
  <c r="R57" i="3"/>
  <c r="T57" i="3" s="1"/>
  <c r="Z29" i="3"/>
  <c r="Z36" i="3" s="1"/>
  <c r="X36" i="3"/>
  <c r="AJ119" i="12"/>
  <c r="AJ139" i="12"/>
  <c r="Q57" i="3"/>
  <c r="AC143" i="23" l="1"/>
  <c r="AE142" i="23"/>
  <c r="AE143" i="23" s="1"/>
  <c r="AF142" i="23" s="1"/>
  <c r="AF143" i="23" s="1"/>
  <c r="AG142" i="23" s="1"/>
  <c r="AG143" i="23" s="1"/>
  <c r="AH142" i="23" s="1"/>
  <c r="AH143" i="23" s="1"/>
  <c r="AI142" i="23" s="1"/>
  <c r="AI143" i="23" s="1"/>
  <c r="AJ142" i="23" s="1"/>
  <c r="AJ143" i="23" s="1"/>
  <c r="AK142" i="23" s="1"/>
  <c r="AK143" i="23" s="1"/>
  <c r="AL142" i="23" s="1"/>
  <c r="AL143" i="23" s="1"/>
  <c r="AM142" i="23" s="1"/>
  <c r="AM143" i="23" s="1"/>
  <c r="AN142" i="23" s="1"/>
  <c r="AN143" i="23" s="1"/>
  <c r="AO142" i="23" s="1"/>
  <c r="AO143" i="23" s="1"/>
  <c r="AP142" i="23" s="1"/>
  <c r="AQ139" i="23"/>
  <c r="AQ119" i="23"/>
  <c r="AQ119" i="12"/>
  <c r="Z56" i="3"/>
  <c r="AA56" i="3"/>
  <c r="O142" i="12"/>
  <c r="N143" i="12"/>
  <c r="AP143" i="23" l="1"/>
  <c r="AQ143" i="23" s="1"/>
  <c r="AQ142" i="23"/>
  <c r="X37" i="3"/>
  <c r="X57" i="3" s="1"/>
  <c r="O143" i="12"/>
  <c r="Q142" i="12"/>
  <c r="Q143" i="12" s="1"/>
  <c r="R142" i="12" s="1"/>
  <c r="R143" i="12" s="1"/>
  <c r="S142" i="12" s="1"/>
  <c r="S143" i="12" s="1"/>
  <c r="T142" i="12" s="1"/>
  <c r="T143" i="12" s="1"/>
  <c r="U142" i="12" s="1"/>
  <c r="U143" i="12" s="1"/>
  <c r="V142" i="12" s="1"/>
  <c r="V143" i="12" s="1"/>
  <c r="W142" i="12" s="1"/>
  <c r="W143" i="12" s="1"/>
  <c r="X142" i="12" s="1"/>
  <c r="X143" i="12" s="1"/>
  <c r="Y142" i="12" s="1"/>
  <c r="Y143" i="12" s="1"/>
  <c r="Z142" i="12" s="1"/>
  <c r="Z143" i="12" s="1"/>
  <c r="AA142" i="12" s="1"/>
  <c r="AA143" i="12" s="1"/>
  <c r="AB142" i="12" s="1"/>
  <c r="AB143" i="12" l="1"/>
  <c r="AC142" i="12"/>
  <c r="Z57" i="3"/>
  <c r="Y62" i="3" s="1"/>
  <c r="Z62" i="3" s="1"/>
  <c r="AA57" i="3"/>
  <c r="AC143" i="12" l="1"/>
  <c r="AE142" i="12"/>
  <c r="AE143" i="12" s="1"/>
  <c r="AF142" i="12" s="1"/>
  <c r="AF143" i="12" s="1"/>
  <c r="AG142" i="12" s="1"/>
  <c r="AG143" i="12" s="1"/>
  <c r="AH142" i="12" s="1"/>
  <c r="AH143" i="12" s="1"/>
  <c r="AI142" i="12" s="1"/>
  <c r="AI143" i="12" s="1"/>
  <c r="AJ142" i="12" s="1"/>
  <c r="AJ143" i="12" s="1"/>
  <c r="AK142" i="12" s="1"/>
  <c r="AK143" i="12" s="1"/>
  <c r="AL142" i="12" s="1"/>
  <c r="AL143" i="12" s="1"/>
  <c r="AM142" i="12" s="1"/>
  <c r="AM143" i="12" s="1"/>
  <c r="AN142" i="12" s="1"/>
  <c r="AN143" i="12" s="1"/>
  <c r="AO142" i="12" s="1"/>
  <c r="AO143" i="12" s="1"/>
  <c r="AP142" i="12" s="1"/>
  <c r="AP143" i="12" l="1"/>
  <c r="AQ143" i="12" s="1"/>
  <c r="AQ142" i="12"/>
</calcChain>
</file>

<file path=xl/sharedStrings.xml><?xml version="1.0" encoding="utf-8"?>
<sst xmlns="http://schemas.openxmlformats.org/spreadsheetml/2006/main" count="1022" uniqueCount="483">
  <si>
    <t>Sales</t>
  </si>
  <si>
    <t>Frames</t>
  </si>
  <si>
    <t>Lenses</t>
  </si>
  <si>
    <t>Contacts</t>
  </si>
  <si>
    <t>Less Cost of Sales</t>
  </si>
  <si>
    <t>Opening Stock</t>
  </si>
  <si>
    <t>Plus purchases</t>
  </si>
  <si>
    <t>Less closing stock</t>
  </si>
  <si>
    <t>Total Sales</t>
  </si>
  <si>
    <t>Sunglasses</t>
  </si>
  <si>
    <t>Other</t>
  </si>
  <si>
    <t>COGS</t>
  </si>
  <si>
    <t>Year</t>
  </si>
  <si>
    <t xml:space="preserve">Budget </t>
  </si>
  <si>
    <t>Actual</t>
  </si>
  <si>
    <t>Total Expenses</t>
  </si>
  <si>
    <t>Net Profit</t>
  </si>
  <si>
    <t>Other expenses</t>
  </si>
  <si>
    <t>YEAR TOTAL</t>
  </si>
  <si>
    <t>COGS %</t>
  </si>
  <si>
    <t>Budget</t>
  </si>
  <si>
    <t>= Closing Stock</t>
  </si>
  <si>
    <t>Monthly Reduction Needed</t>
  </si>
  <si>
    <t>= Purchases Budget</t>
  </si>
  <si>
    <t>Spend by supplier:</t>
  </si>
  <si>
    <t>Domani</t>
  </si>
  <si>
    <t>Eyes Right</t>
  </si>
  <si>
    <t>Healy</t>
  </si>
  <si>
    <t>Mimo</t>
  </si>
  <si>
    <t>Sunshades</t>
  </si>
  <si>
    <t>Safilo</t>
  </si>
  <si>
    <t>= Actual Spend</t>
  </si>
  <si>
    <t>Variance to Budget</t>
  </si>
  <si>
    <t>Practice Name:</t>
  </si>
  <si>
    <t>Practice Number:</t>
  </si>
  <si>
    <t xml:space="preserve">The purpose of this spreadsheet is to provide a high level cash flow budget.  The model has been simplified to cater for general needs.   </t>
  </si>
  <si>
    <t>INSTRUCTIONS</t>
  </si>
  <si>
    <t>Starting month</t>
  </si>
  <si>
    <t>Rental expense increase</t>
  </si>
  <si>
    <t>Other income increase</t>
  </si>
  <si>
    <t>Enter any monthly commitments into commitment section</t>
  </si>
  <si>
    <t>All numbers are ex GST</t>
  </si>
  <si>
    <t xml:space="preserve">PROFIT &amp; LOSS </t>
  </si>
  <si>
    <t>Growth</t>
  </si>
  <si>
    <t>Consultations</t>
  </si>
  <si>
    <t>Dispensing Sales</t>
  </si>
  <si>
    <t>Gross Margin</t>
  </si>
  <si>
    <t>Less Expenses</t>
  </si>
  <si>
    <t xml:space="preserve">Accounting </t>
  </si>
  <si>
    <t>Advertising &amp; Marketing</t>
  </si>
  <si>
    <t>Bank and Merchant fees</t>
  </si>
  <si>
    <t xml:space="preserve">Computer and Internet </t>
  </si>
  <si>
    <t>Insurance</t>
  </si>
  <si>
    <t>Postage, freight &amp; Courier costs</t>
  </si>
  <si>
    <t>Printing and Stationery</t>
  </si>
  <si>
    <t>Rent</t>
  </si>
  <si>
    <t>Subscriptions &amp; Donations</t>
  </si>
  <si>
    <t>Sundry Expenses</t>
  </si>
  <si>
    <t>Telephone</t>
  </si>
  <si>
    <t>Travel and Motor vehicle expenses</t>
  </si>
  <si>
    <t>Workers Cover</t>
  </si>
  <si>
    <t xml:space="preserve">Total Expenses </t>
  </si>
  <si>
    <t>Operating Profit</t>
  </si>
  <si>
    <t>Plus other income</t>
  </si>
  <si>
    <t>Net Operating Profit *</t>
  </si>
  <si>
    <t>Loan repayments</t>
  </si>
  <si>
    <t>Drawings</t>
  </si>
  <si>
    <t>TOTAL COMMITMENTS</t>
  </si>
  <si>
    <t>Expected Closing Cash Position</t>
  </si>
  <si>
    <t>Capital Expenditure (CAPEX)</t>
  </si>
  <si>
    <t>Other income</t>
  </si>
  <si>
    <t>OPERATING PROFIT AND CASHFLOW BUDGET</t>
  </si>
  <si>
    <t>OPERATING PROFIT AND CASHFLOW VARIANCES</t>
  </si>
  <si>
    <t xml:space="preserve">NB - this model is very simplistic and it assumes </t>
  </si>
  <si>
    <t>1. Occupancy costs - includes rates, electricity, gas, cleaning, security, repairs and maintenance</t>
  </si>
  <si>
    <t>5. This commitments sections relates to payments of amounts overdue as at the Start date only.    All future obligations are already accounted for in the model.</t>
  </si>
  <si>
    <t>GST/PAYG Tax Arrears (5)</t>
  </si>
  <si>
    <t>Personal Tax Arrears (5)</t>
  </si>
  <si>
    <t>Credit Card repayments (5)</t>
  </si>
  <si>
    <t>Overdue supplier payments (5)</t>
  </si>
  <si>
    <t>Superannuation Arrears (5)</t>
  </si>
  <si>
    <t>Cash injections (4)</t>
  </si>
  <si>
    <t>Employment costs - Optometrists (3)</t>
  </si>
  <si>
    <t>Employment costs - Retail (3)</t>
  </si>
  <si>
    <t>Staff development (2)</t>
  </si>
  <si>
    <t>Commitments</t>
  </si>
  <si>
    <t>Net cashflow</t>
  </si>
  <si>
    <t>Closing bank account</t>
  </si>
  <si>
    <t>Variance</t>
  </si>
  <si>
    <t>Pst number =  improvement in sales / reduction in expenses</t>
  </si>
  <si>
    <t>Neg number = decrease in sales / increase in expenses</t>
  </si>
  <si>
    <t>STOCK CONTROL</t>
  </si>
  <si>
    <t>Target Stock by End of Period</t>
  </si>
  <si>
    <t>BUDGET</t>
  </si>
  <si>
    <t>ACTUAL</t>
  </si>
  <si>
    <t>Months remaining</t>
  </si>
  <si>
    <t>Cash</t>
  </si>
  <si>
    <t>* Consider both CPI and increases from marketing campaigns and growth</t>
  </si>
  <si>
    <t>Consultancy Income growth *</t>
  </si>
  <si>
    <t>Dispensing sales growth *</t>
  </si>
  <si>
    <t>Other income - behaviour etc</t>
  </si>
  <si>
    <t>EMPLOYMENT COSTS</t>
  </si>
  <si>
    <t>Super</t>
  </si>
  <si>
    <t>Optometrist</t>
  </si>
  <si>
    <t>Start date</t>
  </si>
  <si>
    <t>End date</t>
  </si>
  <si>
    <t>Expected increase on expenses * ^</t>
  </si>
  <si>
    <t>Job Title</t>
  </si>
  <si>
    <t>New or Existing Position</t>
  </si>
  <si>
    <t>Surname</t>
  </si>
  <si>
    <t>First Name</t>
  </si>
  <si>
    <t>Increase by %</t>
  </si>
  <si>
    <t>Month of increase</t>
  </si>
  <si>
    <t>Current bonus</t>
  </si>
  <si>
    <t xml:space="preserve">Budget Bonus </t>
  </si>
  <si>
    <t>Other + Bonus</t>
  </si>
  <si>
    <t>TOTAL</t>
  </si>
  <si>
    <t>Existing</t>
  </si>
  <si>
    <t>Retail</t>
  </si>
  <si>
    <t>New</t>
  </si>
  <si>
    <t>July</t>
  </si>
  <si>
    <t>August</t>
  </si>
  <si>
    <t>September</t>
  </si>
  <si>
    <t>October</t>
  </si>
  <si>
    <t>November</t>
  </si>
  <si>
    <t>December</t>
  </si>
  <si>
    <t>January</t>
  </si>
  <si>
    <t>February</t>
  </si>
  <si>
    <t>March</t>
  </si>
  <si>
    <t>April</t>
  </si>
  <si>
    <t>May</t>
  </si>
  <si>
    <t>June</t>
  </si>
  <si>
    <t>Smith</t>
  </si>
  <si>
    <t>John</t>
  </si>
  <si>
    <t>^ If there is a significant change in employees it may be more appropriate to use the employment tab sheet and link through the appropriate numbers</t>
  </si>
  <si>
    <t>Optometrists</t>
  </si>
  <si>
    <t>Optometrist employment costs exc Super</t>
  </si>
  <si>
    <t>Total Optometrist employment costs</t>
  </si>
  <si>
    <t>Mary</t>
  </si>
  <si>
    <t>Retail employment costs exc Super</t>
  </si>
  <si>
    <t>Total Retail employment costs</t>
  </si>
  <si>
    <t>4. Cash injections should be entered as a negative number</t>
  </si>
  <si>
    <t>Other income growth*</t>
  </si>
  <si>
    <t xml:space="preserve"> - bonuses are accrued for on a month by month basis even though these may not be paid out until after year end</t>
  </si>
  <si>
    <t>European</t>
  </si>
  <si>
    <t>Frames etc</t>
  </si>
  <si>
    <t>Genop</t>
  </si>
  <si>
    <t>Juz Vision</t>
  </si>
  <si>
    <t>Lamy</t>
  </si>
  <si>
    <t>Matrix</t>
  </si>
  <si>
    <t>Maui Jim</t>
  </si>
  <si>
    <t>Mondottica</t>
  </si>
  <si>
    <t>Optica</t>
  </si>
  <si>
    <t>Optiique Line</t>
  </si>
  <si>
    <t>Rim</t>
  </si>
  <si>
    <t>Rodenstock</t>
  </si>
  <si>
    <t>Tiger</t>
  </si>
  <si>
    <t>Van Stavern</t>
  </si>
  <si>
    <t>VMD</t>
  </si>
  <si>
    <t>Depreciation</t>
  </si>
  <si>
    <t>2. Staff development - includes subscriptions, memberships, professional fees and training</t>
  </si>
  <si>
    <t>Interest</t>
  </si>
  <si>
    <t>Tax</t>
  </si>
  <si>
    <t>Current Assets</t>
  </si>
  <si>
    <t>Trade Receivables</t>
  </si>
  <si>
    <t>Inventory</t>
  </si>
  <si>
    <t>Total Current Assets</t>
  </si>
  <si>
    <t>Non Current Assets</t>
  </si>
  <si>
    <t>Property</t>
  </si>
  <si>
    <t>Deferred Tax Asset</t>
  </si>
  <si>
    <t>Total Non Current Assets</t>
  </si>
  <si>
    <t>Total Assets</t>
  </si>
  <si>
    <t>Current Liabilities</t>
  </si>
  <si>
    <t>Trade and other payables</t>
  </si>
  <si>
    <t>Current Tax Liabilities</t>
  </si>
  <si>
    <t>Financial Liabilities</t>
  </si>
  <si>
    <t>Total Current Liabilities</t>
  </si>
  <si>
    <t>Non Current Liabilities</t>
  </si>
  <si>
    <t>Total Non Current Liabilities</t>
  </si>
  <si>
    <t>Total Liabilities</t>
  </si>
  <si>
    <t>Net Assets</t>
  </si>
  <si>
    <t>Equity</t>
  </si>
  <si>
    <t>Issued Capital</t>
  </si>
  <si>
    <t>Retained Profits</t>
  </si>
  <si>
    <t>Total equity</t>
  </si>
  <si>
    <t>Check</t>
  </si>
  <si>
    <t>BALANCE SHEET</t>
  </si>
  <si>
    <t>This year</t>
  </si>
  <si>
    <t>Next year</t>
  </si>
  <si>
    <t>Ratios</t>
  </si>
  <si>
    <t>Ratio definition</t>
  </si>
  <si>
    <t>Target</t>
  </si>
  <si>
    <t>Comments</t>
  </si>
  <si>
    <t>Remedy</t>
  </si>
  <si>
    <t>Insolvency ratio (Current )</t>
  </si>
  <si>
    <t>Current Assets / Current Liabilities</t>
  </si>
  <si>
    <t>2 - 4</t>
  </si>
  <si>
    <t>means the money available to service current debt is low or inadequate</t>
  </si>
  <si>
    <t>May indicate financing of long-term assets with short term money</t>
  </si>
  <si>
    <t>Low Liquidity (Quick)</t>
  </si>
  <si>
    <t>Cash + AR / Current Liabilities</t>
  </si>
  <si>
    <t>sum of cash and accounts receivable available to service short term debt is low.  Is a measure of the businesses ability to service debt now.</t>
  </si>
  <si>
    <t>May indicate a shortage of cash (due to low sales) and/or over investment in stock.</t>
  </si>
  <si>
    <t>Net Worth</t>
  </si>
  <si>
    <t>Debt / Equity</t>
  </si>
  <si>
    <t>May be due to continuing to put money into a loss making business and /or taking too much out of the business rather than paying down debt.</t>
  </si>
  <si>
    <t>Cost of goods sold / Inventory</t>
  </si>
  <si>
    <t>May be caused by over investment in stock and/or low sales.  Size of practice may “require” a lot of stock.</t>
  </si>
  <si>
    <t>GM% - Overall</t>
  </si>
  <si>
    <t>GM% - Product only</t>
  </si>
  <si>
    <t>Full time - Current Salary</t>
  </si>
  <si>
    <t>FTE</t>
  </si>
  <si>
    <t>Effective New Salary</t>
  </si>
  <si>
    <t>Full time salary</t>
  </si>
  <si>
    <t>Increase by $ (FT equivalent)</t>
  </si>
  <si>
    <t>Total employment costs exc Super</t>
  </si>
  <si>
    <t>Enter actual results into appropriate orange cells below</t>
  </si>
  <si>
    <t>Monthly</t>
  </si>
  <si>
    <t>Annually</t>
  </si>
  <si>
    <t>The purpose of this spreadsheet is show historical trends in the Balance Sheet.  This information is also required to calculate key ratios.  The use of this spreadsheet is optional.</t>
  </si>
  <si>
    <t>Using Prior Year financials statements insert information below into the orange boxes.  You may need to group items together from your finanical statements.  Numbers in grey and black boxes are formulas - do not overtype</t>
  </si>
  <si>
    <t>Ratio</t>
  </si>
  <si>
    <t>Total employment costs</t>
  </si>
  <si>
    <t>3. Employment costs - includes all wages, salaries and superannuation costs.  If employment costs are expected to change then update the employment costs tab and link in the appropriate costs.</t>
  </si>
  <si>
    <t xml:space="preserve"> - All amounts are net of GST.  GST funds will accumulate in the bank account in addition to what is shown in the model and be available to pay all GST obligations.  </t>
  </si>
  <si>
    <t xml:space="preserve"> - Net Operating Profit is shown before any interest, depreciation or loan repayments.  Interest will be shown in the commitments section below.</t>
  </si>
  <si>
    <t xml:space="preserve"> - All collections and payments are made in the same month in which they are incurred</t>
  </si>
  <si>
    <t>The purpose of this spreadsheet is to show variances between actual and budget.    This spreadsheet should be updated on a month by month basis.</t>
  </si>
  <si>
    <t>Enter suppliers used and stock purchases below on month by month basis</t>
  </si>
  <si>
    <t>If necessary revise closing stock position (ongoing)</t>
  </si>
  <si>
    <t xml:space="preserve"> - All numbers are entered as positive numbers.  The formulas will automatically deduct expenses.</t>
  </si>
  <si>
    <t>Hours worked - max 38</t>
  </si>
  <si>
    <t xml:space="preserve"> - a FT employee works a max of 38 hours per week</t>
  </si>
  <si>
    <t>Hours worked per w - max 38</t>
  </si>
  <si>
    <t>Product mix split</t>
  </si>
  <si>
    <t>Contact lenses</t>
  </si>
  <si>
    <t>less Cost Of Goods Sold (frames Only)</t>
  </si>
  <si>
    <t>The purpose of this spreadsheet is to help monitor and control stock levels of FRAMES ONLY.
The first section shows the purchases budget based on budgeted COS.  
The second section adjusts the purchases budget on a monthly basis after taking into consideration the actual COS for the month to ensure the revised closing stock position is meet.</t>
  </si>
  <si>
    <t>Enter opening stock position - FRAMES ONLY</t>
  </si>
  <si>
    <t>Ideal closing stock position - FRAMES ONLY</t>
  </si>
  <si>
    <t>Cost Of Goods Sold (all product) - Per budget</t>
  </si>
  <si>
    <t>COGS - frames</t>
  </si>
  <si>
    <t>COGS - lenses</t>
  </si>
  <si>
    <t>NB - if you want to use the stock control sheet you need to split actual COGS sold between frames, lenses and Contact Lenses.  If you do not want to use this sheet then you can put the actual COGS in one line.</t>
  </si>
  <si>
    <t>less Cost Of Goods Sold (frames only)</t>
  </si>
  <si>
    <t>YTD - position</t>
  </si>
  <si>
    <t>YTD month</t>
  </si>
  <si>
    <t>Opening cash position 1 July xx</t>
  </si>
  <si>
    <t>Locum expenses</t>
  </si>
  <si>
    <t>HP Charges including interest</t>
  </si>
  <si>
    <t xml:space="preserve">LESS COMMITMENTS </t>
  </si>
  <si>
    <t>Employment costs</t>
  </si>
  <si>
    <t>COGS - C:</t>
  </si>
  <si>
    <t>PV fees</t>
  </si>
  <si>
    <t>Gross Margin %</t>
  </si>
  <si>
    <t>Gross Margin/Total revenue</t>
  </si>
  <si>
    <t>Gross Margin % product only</t>
  </si>
  <si>
    <t>Retail Staff/Retail Revenue</t>
  </si>
  <si>
    <t>Clinical Staff/Clinical Revenue</t>
  </si>
  <si>
    <t>Total Staff costs</t>
  </si>
  <si>
    <t>Total staff costs/Total revenue</t>
  </si>
  <si>
    <t xml:space="preserve">Overstaffed </t>
  </si>
  <si>
    <t xml:space="preserve">Discuss and agree optimum staffing levels with accountant and Business Coach. Consider full time / part time / casual staff mix. </t>
  </si>
  <si>
    <t xml:space="preserve">Inadequate sales performance </t>
  </si>
  <si>
    <t>Discuss sales growth opportunities with your Business Coach</t>
  </si>
  <si>
    <t xml:space="preserve">Remuneration paid above Award / market rates </t>
  </si>
  <si>
    <t xml:space="preserve">Review existing pay rates </t>
  </si>
  <si>
    <t>Excessive overtime</t>
  </si>
  <si>
    <t xml:space="preserve">Benchmark staff productivity and review task list </t>
  </si>
  <si>
    <t xml:space="preserve">Poor rostering and absence of wage budgets </t>
  </si>
  <si>
    <t xml:space="preserve">Introduce weekly rostering and set wage budgets </t>
  </si>
  <si>
    <t xml:space="preserve">Low average sale and high own frame usage </t>
  </si>
  <si>
    <t>Introduce styling workshops and approach lens and frame suppliers to upskill staff</t>
  </si>
  <si>
    <t xml:space="preserve">Relatively high leave accrual </t>
  </si>
  <si>
    <t xml:space="preserve">Ensure staff take leave throughout the year </t>
  </si>
  <si>
    <t>Optom Costs</t>
  </si>
  <si>
    <t>Insufficient business focus from long term owner optoms</t>
  </si>
  <si>
    <t>Re-focus on the business goals; talk to your respective Business Coach re Business Planning or to develop an exit strategy</t>
  </si>
  <si>
    <t xml:space="preserve">Employed optom/s have no financial interest other than a paid salary and other entitlements </t>
  </si>
  <si>
    <t xml:space="preserve">Consider an equity arrangement or form of profit share </t>
  </si>
  <si>
    <t>Employed optom/s do not fit the culture and do not meet expected performance standards</t>
  </si>
  <si>
    <t xml:space="preserve">Put optom on a Performance Management program OR Recruit for the right optom and ensure understanding of minimum performance expectations </t>
  </si>
  <si>
    <t xml:space="preserve">Low conversion and the perception that offering the best solutions to patients is purely commercial </t>
  </si>
  <si>
    <t xml:space="preserve">Feedback and training eg. AICE, Digital Eyestrain, handover documents and process </t>
  </si>
  <si>
    <t>Relatively low use of specialised equipment eg OCTs</t>
  </si>
  <si>
    <t>Incorrect billing for consultations</t>
  </si>
  <si>
    <t xml:space="preserve">Revise practice use and identify opportunities for improvement </t>
  </si>
  <si>
    <t xml:space="preserve">Poor appointment book management </t>
  </si>
  <si>
    <t>Talk to your Business Coach for appointment book management strategies and revise receptionist habits</t>
  </si>
  <si>
    <t>Ineffective recall system</t>
  </si>
  <si>
    <t xml:space="preserve">Implement a new recall procedure eg. DDM, 1st Available, internal resourcing </t>
  </si>
  <si>
    <t>Inadequate optom coverage during absence of the owner optoms on leave and at other times</t>
  </si>
  <si>
    <t>Low consultation numbers</t>
  </si>
  <si>
    <t xml:space="preserve">Talk to your Business Coach to review existing initiatives and develop and implement a plan to increase consultations </t>
  </si>
  <si>
    <t xml:space="preserve">Bulk Billing </t>
  </si>
  <si>
    <t>Carefully research the most appropriate option and make a considered decision to charge privately or remain with Bulk Billing</t>
  </si>
  <si>
    <t xml:space="preserve">No pre-testing by team members </t>
  </si>
  <si>
    <t>Train team members to pre-test to free up optom time for additional consultations. Train team members in contact lens insertion and removal so they can help with contact lens patients.</t>
  </si>
  <si>
    <t xml:space="preserve">Not charging for specific services or charging well below market competitive rates </t>
  </si>
  <si>
    <t>Review pricing strategy</t>
  </si>
  <si>
    <t>No targets or expectations set</t>
  </si>
  <si>
    <t xml:space="preserve">Discuss and agree specific targets for optoms and graduate optoms </t>
  </si>
  <si>
    <t>High proportion of Government jobs</t>
  </si>
  <si>
    <t xml:space="preserve">Manage appointment book to ensure prime slots are kept for prime clients. Develop scripts to increase spend on extras. Remove packages from the floor and present offers in cases </t>
  </si>
  <si>
    <t>Retail Productivity</t>
  </si>
  <si>
    <t>Retail team members do not fit the culture and do not meet expected performance standards</t>
  </si>
  <si>
    <t xml:space="preserve">Put staff on a Performance Management program OR Terminate the wrong people and recruit the right people </t>
  </si>
  <si>
    <t xml:space="preserve">Inadequate or absence of relevant Position Descriptions </t>
  </si>
  <si>
    <t>Unskilled staff</t>
  </si>
  <si>
    <t xml:space="preserve">Develop a training matrix to determine training needs </t>
  </si>
  <si>
    <t xml:space="preserve">Pre-conceived idea that patients can't afford specific lens or frame solutions </t>
  </si>
  <si>
    <t>Feedback and training eg. AICE or Digital Eyestrain. Review the previous 5 patient eye consultations and discuss all the possible solutions and question if the practice has prescribed the best solution to meet the patient's needs</t>
  </si>
  <si>
    <t xml:space="preserve">No gap offers </t>
  </si>
  <si>
    <t xml:space="preserve">Remove no gap frames from display and educate staff on language to use </t>
  </si>
  <si>
    <t xml:space="preserve">Frame mix not relevant to the practice customer profile </t>
  </si>
  <si>
    <t>Conduct a range review with the assistance of your Business Coach</t>
  </si>
  <si>
    <t>Pricing structure</t>
  </si>
  <si>
    <t>Review the pricing of lenses, frames and accessories to ensure that retail prices are optimal</t>
  </si>
  <si>
    <t xml:space="preserve">Time management and focus on tasks rather than customers </t>
  </si>
  <si>
    <t>Talk to your Business Coach to present a time management workshop</t>
  </si>
  <si>
    <t xml:space="preserve">Absence of meaningful recognition and reward programs </t>
  </si>
  <si>
    <t xml:space="preserve">Discuss and agree implementation of meaningful recognition and reward programs </t>
  </si>
  <si>
    <t>Absence of a customer first mentality</t>
  </si>
  <si>
    <t>Implement the AICE program with the emphasis on asking understanding questions</t>
  </si>
  <si>
    <t>Staff costs - Retail</t>
  </si>
  <si>
    <t>Average practice size</t>
  </si>
  <si>
    <t xml:space="preserve">  - consulting income</t>
  </si>
  <si>
    <t xml:space="preserve"> - retail income</t>
  </si>
  <si>
    <t xml:space="preserve"> - retail FTE</t>
  </si>
  <si>
    <t xml:space="preserve"> - total income</t>
  </si>
  <si>
    <t xml:space="preserve"> - total FTE</t>
  </si>
  <si>
    <t>Consulting income</t>
  </si>
  <si>
    <t>Consulting income/Total income</t>
  </si>
  <si>
    <t>Retail income</t>
  </si>
  <si>
    <t>Retail income/Total income</t>
  </si>
  <si>
    <t>Marketing</t>
  </si>
  <si>
    <t>Marketing/Total revenue</t>
  </si>
  <si>
    <t>2-3%</t>
  </si>
  <si>
    <t>Rent/Total revenue</t>
  </si>
  <si>
    <t>Net Profit/Total revenue</t>
  </si>
  <si>
    <t xml:space="preserve"> - clinical FTE</t>
  </si>
  <si>
    <t>number of times the stock turns over per year is low.  Low stock turn creates a cycle of aged stock which if not managed will continue to erode margin as stock is discounted to clear it.</t>
  </si>
  <si>
    <t>The purpose of this spreadsheet is show key financial ratios.  This sheet is self populating.</t>
  </si>
  <si>
    <t>(Retail revenue - COGS)/Retail Revenue</t>
  </si>
  <si>
    <t>Clinical Productivity</t>
  </si>
  <si>
    <t>Clinical Revenue/Clinical FTE</t>
  </si>
  <si>
    <t>Retail Revenue/Retail FTE</t>
  </si>
  <si>
    <t xml:space="preserve">Document Position Descriptions for all retail staff and ensure understanding of all performance expectations </t>
  </si>
  <si>
    <t>Credit card loans</t>
  </si>
  <si>
    <t>Loan1</t>
  </si>
  <si>
    <t>Loan2</t>
  </si>
  <si>
    <t>Loan3</t>
  </si>
  <si>
    <t>Loan4</t>
  </si>
  <si>
    <t>Stock turnover</t>
  </si>
  <si>
    <t>v7</t>
  </si>
  <si>
    <t>added in extra loan lines, added in working capital ratios</t>
  </si>
  <si>
    <t>Working Capital</t>
  </si>
  <si>
    <t>Current Asset - Current Liabilities</t>
  </si>
  <si>
    <t>&gt;0</t>
  </si>
  <si>
    <t>ability to pay debts as they fall due.  If negative then trading insolvent</t>
  </si>
  <si>
    <t>Net Cashflow (Net Operating Profit less Commitments)</t>
  </si>
  <si>
    <t>Opening Cash Position</t>
  </si>
  <si>
    <t>HP Agreements (inc interest if not shown in P&amp;L above)</t>
  </si>
  <si>
    <t>add in stock sheet split of sunglasses v frames as per 2140</t>
  </si>
  <si>
    <t>Base case</t>
  </si>
  <si>
    <t>Base</t>
  </si>
  <si>
    <t>Ratio Analysis</t>
  </si>
  <si>
    <t>Year 1</t>
  </si>
  <si>
    <t>Year 2</t>
  </si>
  <si>
    <t>Consulting Margin %</t>
  </si>
  <si>
    <t>Employment</t>
  </si>
  <si>
    <t>Total Revenue</t>
  </si>
  <si>
    <t>Retail Margin %</t>
  </si>
  <si>
    <t>Gross Margin Product %</t>
  </si>
  <si>
    <t>Other Exps</t>
  </si>
  <si>
    <t>Gross Profit</t>
  </si>
  <si>
    <t>Scenario 1</t>
  </si>
  <si>
    <t xml:space="preserve">Insolvency Ratio </t>
  </si>
  <si>
    <t>Quick Asset Ratio</t>
  </si>
  <si>
    <t>Scenario 2</t>
  </si>
  <si>
    <t>Scenario 3</t>
  </si>
  <si>
    <t>Figures entered into input cells will be relfeted in the income statement and ratio analysis for the relating scenario.</t>
  </si>
  <si>
    <t>Income Statement</t>
  </si>
  <si>
    <t>Enter future estimates/predictions in the relevant input cells.</t>
  </si>
  <si>
    <t>Scenario Analysis</t>
  </si>
  <si>
    <t>The purpose of this spreadsheet is to predict future values whilst considering changes to multiple variables.</t>
  </si>
  <si>
    <t>Cells highlighted in PINK are input cells               e.g.</t>
  </si>
  <si>
    <t>Scenario analysis summary</t>
  </si>
  <si>
    <t>Base Case</t>
  </si>
  <si>
    <t>Revenue</t>
  </si>
  <si>
    <t>Sales %</t>
  </si>
  <si>
    <t>Other exp.</t>
  </si>
  <si>
    <t xml:space="preserve">Base Case    </t>
  </si>
  <si>
    <t xml:space="preserve">Scenario 1  </t>
  </si>
  <si>
    <t xml:space="preserve">Scenario 2  </t>
  </si>
  <si>
    <t xml:space="preserve">Scenario 3   </t>
  </si>
  <si>
    <t>Details</t>
  </si>
  <si>
    <t>v8</t>
  </si>
  <si>
    <t>sensitivity analysis and rolled for FY18/19</t>
  </si>
  <si>
    <t xml:space="preserve">Year 2 </t>
  </si>
  <si>
    <t>Full year estimate</t>
  </si>
  <si>
    <t>ProVision Service Fees</t>
  </si>
  <si>
    <t>Following year</t>
  </si>
  <si>
    <t>Year 3</t>
  </si>
  <si>
    <t>Date</t>
  </si>
  <si>
    <t>$</t>
  </si>
  <si>
    <t>Overdrafts</t>
  </si>
  <si>
    <t xml:space="preserve">Loans </t>
  </si>
  <si>
    <t>Mortgages</t>
  </si>
  <si>
    <t>PERSONAL ASSETS AND LIABILITIES SUMMARY</t>
  </si>
  <si>
    <t>Establishment costs</t>
  </si>
  <si>
    <t>Legal</t>
  </si>
  <si>
    <t>Total establishment costs</t>
  </si>
  <si>
    <t>Lease negotiations</t>
  </si>
  <si>
    <t>Fit out</t>
  </si>
  <si>
    <t>ASSETS</t>
  </si>
  <si>
    <t>LIABILITIES</t>
  </si>
  <si>
    <t>Inventory/Stock</t>
  </si>
  <si>
    <t>Bank Guarantee - Lessor</t>
  </si>
  <si>
    <t>Bank Guarantee - ProVision</t>
  </si>
  <si>
    <t>Equipment</t>
  </si>
  <si>
    <t>Rent outgoings</t>
  </si>
  <si>
    <t>Occupancy costs  - utilities</t>
  </si>
  <si>
    <t>Occupancy costs  - cleaning</t>
  </si>
  <si>
    <t>Occupancy costs  - repairs and maintenace</t>
  </si>
  <si>
    <t>Occupancy - other</t>
  </si>
  <si>
    <t>Professional consultancy</t>
  </si>
  <si>
    <t>n/a</t>
  </si>
  <si>
    <t>Patient Appointments Per Day</t>
  </si>
  <si>
    <t>Trading days in Month</t>
  </si>
  <si>
    <t>Patient Appoitnments - Month</t>
  </si>
  <si>
    <t>Medicare Fee + Extra fee</t>
  </si>
  <si>
    <t>Consultation Fees</t>
  </si>
  <si>
    <t>Check to hours</t>
  </si>
  <si>
    <t>OCT revenue</t>
  </si>
  <si>
    <t>Digital imaging revenue</t>
  </si>
  <si>
    <t>Plano sunnies revenue</t>
  </si>
  <si>
    <t>Contact Lenses revenue</t>
  </si>
  <si>
    <t>Conversion Ratio</t>
  </si>
  <si>
    <t>Average Spend</t>
  </si>
  <si>
    <t>Total Income</t>
  </si>
  <si>
    <t>Investments*</t>
  </si>
  <si>
    <t>Cash*</t>
  </si>
  <si>
    <t>see separate tab</t>
  </si>
  <si>
    <t>Digitial imaging (day)</t>
  </si>
  <si>
    <t>Plano sunnies (mth)</t>
  </si>
  <si>
    <t>Contact Lenses (mth)</t>
  </si>
  <si>
    <t>OCT numbers (day)</t>
  </si>
  <si>
    <r>
      <t>Budgeted Gross Margin %  (</t>
    </r>
    <r>
      <rPr>
        <b/>
        <sz val="14"/>
        <rFont val="Arial"/>
        <family val="2"/>
      </rPr>
      <t>Product GM Only</t>
    </r>
    <r>
      <rPr>
        <sz val="14"/>
        <rFont val="Arial"/>
        <family val="2"/>
      </rPr>
      <t>)</t>
    </r>
  </si>
  <si>
    <t>Please follow the instructions below and enter information only in the green boxes in the budget template.  The blue cells work off the prior year information and the growth assumptions you have highlighted below.  If you want to manually enter in future revenue and expenses then overtype the numbers shown in the blue cells.  Numbers in grey and black boxes are formulas - do not overtype</t>
  </si>
  <si>
    <t>Growth Y2</t>
  </si>
  <si>
    <t>Complete the green cells as required.  Please feel free to provide additional explanations in the comments column.</t>
  </si>
  <si>
    <t>The purpose of this spreadsheet is to summarise the personal assets and liabilities of the business owners.  This information is requested so we can consider your ability cover any cash flow shortfalls while your practice becomes established.</t>
  </si>
  <si>
    <t>Motor Vehicles</t>
  </si>
  <si>
    <t>*NB only assets and laibilities held in your name can be included in this analysis.</t>
  </si>
  <si>
    <t>Shares</t>
  </si>
  <si>
    <t>MV loan</t>
  </si>
  <si>
    <t>How will this expense be funded?</t>
  </si>
  <si>
    <t>How will these assets be funded?</t>
  </si>
  <si>
    <t>The purpose of this spreadsheet is to detail the setup costs involved in establishing the business.  This should not included any assets you already own.  They should be shown on the assets and liability tab.</t>
  </si>
  <si>
    <t xml:space="preserve">SET UP &amp; ESTABLISHMENT COSTS </t>
  </si>
  <si>
    <t>Complete the green cells as required separating optometrists and retail staff</t>
  </si>
  <si>
    <t>The purpose of this spreadsheet is to consider employment costs. Please detail all staff in the tables below</t>
  </si>
  <si>
    <t>Optometrist Senior</t>
  </si>
  <si>
    <t xml:space="preserve">Practice manager </t>
  </si>
  <si>
    <t>Note the first line is an example - please overtype with your information</t>
  </si>
  <si>
    <r>
      <t>Discuss and agree targeted use and accompanying scripts and training</t>
    </r>
    <r>
      <rPr>
        <sz val="12"/>
        <color indexed="62"/>
        <rFont val="Arial"/>
        <family val="2"/>
      </rPr>
      <t xml:space="preserve">. </t>
    </r>
    <r>
      <rPr>
        <sz val="12"/>
        <rFont val="Arial"/>
        <family val="2"/>
      </rPr>
      <t>Introduce packages such as "360 comprehensive eye consultations"</t>
    </r>
  </si>
  <si>
    <t xml:space="preserve">Plan ahead  for use of locums at appropriate times. For country areas consider using NHRLS </t>
  </si>
  <si>
    <r>
      <t>•</t>
    </r>
    <r>
      <rPr>
        <sz val="12"/>
        <color indexed="8"/>
        <rFont val="Arial"/>
        <family val="2"/>
      </rPr>
      <t>Reduce/eliminate unnecessary expenses, and reduce debt with the additional cash</t>
    </r>
  </si>
  <si>
    <r>
      <t>•</t>
    </r>
    <r>
      <rPr>
        <sz val="12"/>
        <color indexed="8"/>
        <rFont val="Arial"/>
        <family val="2"/>
      </rPr>
      <t>Sell non-productive assets (perhaps even a non-productive practice).</t>
    </r>
  </si>
  <si>
    <r>
      <t>•</t>
    </r>
    <r>
      <rPr>
        <sz val="12"/>
        <color indexed="8"/>
        <rFont val="Arial"/>
        <family val="2"/>
      </rPr>
      <t>Refinance short-term debt (overdraft or credit card) to a more favourable facility.</t>
    </r>
  </si>
  <si>
    <r>
      <t>•</t>
    </r>
    <r>
      <rPr>
        <sz val="12"/>
        <color indexed="8"/>
        <rFont val="Arial"/>
        <family val="2"/>
      </rPr>
      <t>Settle debtors quickly to reduce debt.</t>
    </r>
  </si>
  <si>
    <r>
      <t>•</t>
    </r>
    <r>
      <rPr>
        <sz val="12"/>
        <color indexed="8"/>
        <rFont val="Arial"/>
        <family val="2"/>
      </rPr>
      <t>Ensure owners drawings are minimal.</t>
    </r>
  </si>
  <si>
    <r>
      <t>•</t>
    </r>
    <r>
      <rPr>
        <sz val="12"/>
        <color indexed="8"/>
        <rFont val="Arial"/>
        <family val="2"/>
      </rPr>
      <t>Clear aged stock.</t>
    </r>
  </si>
  <si>
    <r>
      <t>High debt to equity</t>
    </r>
    <r>
      <rPr>
        <sz val="12"/>
        <color indexed="8"/>
        <rFont val="Arial"/>
        <family val="2"/>
      </rPr>
      <t xml:space="preserve"> means the business has significantly more borrowed money than their own money in it.  It is a measure of risk and is problematic with rising interest rates and/or declining sales</t>
    </r>
  </si>
  <si>
    <t>Key notes to consider</t>
  </si>
  <si>
    <t xml:space="preserve"> - based on historical averages of Greenfields PV has been involved in Y1 revenue $232k, Y2 revenue $300k (30% growth), Y3 revenue $328k (10% growth)</t>
  </si>
  <si>
    <t>Jane</t>
  </si>
  <si>
    <t>Jones</t>
  </si>
  <si>
    <t xml:space="preserve"> - rent free periods - in this example I have assumed 3 months</t>
  </si>
  <si>
    <t xml:space="preserve"> - loan repayments - enter interest portion in P&amp;L and capital repayments in comitments section </t>
  </si>
  <si>
    <t xml:space="preserve"> - generally takes 2-3 years to get to monthly break even position</t>
  </si>
  <si>
    <t xml:space="preserve"> - often owner won't take out full salary in first few years of business to minimise cash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</si>
</sst>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1" formatCode="_-* #,##0_-;\-* #,##0_-;_-* &quot;-&quot;_-;_-@_-"/>
    <numFmt numFmtId="44" formatCode="_-&quot;$&quot;* #,##0.00_-;\-&quot;$&quot;* #,##0.00_-;_-&quot;$&quot;* &quot;-&quot;??_-;_-@_-"/>
    <numFmt numFmtId="43" formatCode="_-* #,##0.00_-;\-* #,##0.00_-;_-* &quot;-&quot;??_-;_-@_-"/>
    <numFmt numFmtId="164" formatCode="0.0%"/>
    <numFmt numFmtId="165" formatCode="_-&quot;$&quot;* #,##0_-;\-&quot;$&quot;* #,##0_-;_-&quot;$&quot;* &quot;-&quot;??_-;_-@_-"/>
    <numFmt numFmtId="166" formatCode="_-* #,##0.0_-;\-* #,##0.0_-;_-* &quot;-&quot;??_-;_-@_-"/>
    <numFmt numFmtId="167" formatCode="_-* #,##0_-;\-* #,##0_-;_-* &quot;-&quot;??_-;_-@_-"/>
    <numFmt numFmtId="168" formatCode="&quot;$&quot;#,##0"/>
    <numFmt numFmtId="169" formatCode="#,##0_ ;\-#,##0\ "/>
    <numFmt numFmtId="170" formatCode="#,##0;\(#,##0\)"/>
    <numFmt numFmtId="171" formatCode="#,##0.0_ ;\-#,##0.0\ "/>
    <numFmt numFmtId="172" formatCode="0.0"/>
  </numFmts>
  <fonts count="47" x14ac:knownFonts="1">
    <font>
      <sz val="12"/>
      <name val="Arial Narrow"/>
    </font>
    <font>
      <sz val="12"/>
      <name val="Arial Narrow"/>
      <family val="2"/>
    </font>
    <font>
      <b/>
      <sz val="12"/>
      <name val="Arial Narrow"/>
      <family val="2"/>
    </font>
    <font>
      <b/>
      <sz val="12"/>
      <color indexed="9"/>
      <name val="Arial Narrow"/>
      <family val="2"/>
    </font>
    <font>
      <sz val="12"/>
      <name val="Arial Narrow"/>
      <family val="2"/>
    </font>
    <font>
      <sz val="14"/>
      <name val="Arial Narrow"/>
      <family val="2"/>
    </font>
    <font>
      <b/>
      <sz val="18"/>
      <name val="Arial Narrow"/>
      <family val="2"/>
    </font>
    <font>
      <b/>
      <sz val="10"/>
      <name val="Arial Narrow"/>
      <family val="2"/>
    </font>
    <font>
      <sz val="10"/>
      <name val="Arial"/>
      <family val="2"/>
    </font>
    <font>
      <b/>
      <sz val="10"/>
      <name val="Arial"/>
      <family val="2"/>
    </font>
    <font>
      <sz val="10"/>
      <name val="Arial Narrow"/>
      <family val="2"/>
    </font>
    <font>
      <sz val="12"/>
      <name val="Arial"/>
      <family val="2"/>
    </font>
    <font>
      <b/>
      <sz val="12"/>
      <name val="Arial"/>
      <family val="2"/>
    </font>
    <font>
      <sz val="12"/>
      <name val="Arial Narrow"/>
      <family val="2"/>
    </font>
    <font>
      <sz val="12"/>
      <name val="Arial Narrow"/>
      <family val="2"/>
    </font>
    <font>
      <sz val="12"/>
      <name val="Arial Narrow"/>
      <family val="2"/>
    </font>
    <font>
      <b/>
      <i/>
      <sz val="12"/>
      <name val="Arial Narrow"/>
      <family val="2"/>
    </font>
    <font>
      <sz val="12"/>
      <name val="Arial Narrow"/>
      <family val="2"/>
    </font>
    <font>
      <b/>
      <i/>
      <u/>
      <sz val="18"/>
      <name val="Arial Narrow"/>
      <family val="2"/>
    </font>
    <font>
      <sz val="11"/>
      <color theme="1"/>
      <name val="Calibri"/>
      <family val="2"/>
      <scheme val="minor"/>
    </font>
    <font>
      <sz val="11"/>
      <color rgb="FF3F3F76"/>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b/>
      <sz val="16"/>
      <color theme="1"/>
      <name val="Calibri"/>
      <family val="2"/>
      <scheme val="minor"/>
    </font>
    <font>
      <b/>
      <sz val="11"/>
      <color rgb="FF3F3F76"/>
      <name val="Calibri"/>
      <family val="2"/>
      <scheme val="minor"/>
    </font>
    <font>
      <b/>
      <sz val="12"/>
      <color rgb="FFFF0000"/>
      <name val="Arial Narrow"/>
      <family val="2"/>
    </font>
    <font>
      <b/>
      <i/>
      <u/>
      <sz val="14"/>
      <color rgb="FFFF0000"/>
      <name val="Arial Narrow"/>
      <family val="2"/>
    </font>
    <font>
      <b/>
      <i/>
      <u/>
      <sz val="14"/>
      <color rgb="FF00B0F0"/>
      <name val="Arial Narrow"/>
      <family val="2"/>
    </font>
    <font>
      <b/>
      <sz val="24"/>
      <color theme="1"/>
      <name val="Arial"/>
      <family val="2"/>
    </font>
    <font>
      <b/>
      <sz val="14"/>
      <color theme="1"/>
      <name val="Arial"/>
      <family val="2"/>
    </font>
    <font>
      <sz val="11"/>
      <color theme="1"/>
      <name val="Arial"/>
      <family val="2"/>
    </font>
    <font>
      <b/>
      <sz val="11"/>
      <color theme="1"/>
      <name val="Arial"/>
      <family val="2"/>
    </font>
    <font>
      <sz val="14"/>
      <name val="Arial"/>
      <family val="2"/>
    </font>
    <font>
      <b/>
      <sz val="18"/>
      <name val="Arial"/>
      <family val="2"/>
    </font>
    <font>
      <b/>
      <sz val="14"/>
      <name val="Arial"/>
      <family val="2"/>
    </font>
    <font>
      <b/>
      <sz val="12"/>
      <color indexed="9"/>
      <name val="Arial"/>
      <family val="2"/>
    </font>
    <font>
      <sz val="14"/>
      <color theme="0"/>
      <name val="Arial"/>
      <family val="2"/>
    </font>
    <font>
      <b/>
      <sz val="20"/>
      <color rgb="FF312159"/>
      <name val="Arial"/>
      <family val="2"/>
    </font>
    <font>
      <b/>
      <sz val="14"/>
      <color rgb="FF312159"/>
      <name val="Arial"/>
      <family val="2"/>
    </font>
    <font>
      <b/>
      <sz val="16"/>
      <color theme="1"/>
      <name val="Arial"/>
      <family val="2"/>
    </font>
    <font>
      <sz val="14"/>
      <color theme="1"/>
      <name val="Arial"/>
      <family val="2"/>
    </font>
    <font>
      <sz val="12"/>
      <color theme="0"/>
      <name val="Arial"/>
      <family val="2"/>
    </font>
    <font>
      <b/>
      <sz val="10"/>
      <color rgb="FFFF0000"/>
      <name val="Arial Narrow"/>
      <family val="2"/>
    </font>
    <font>
      <sz val="12"/>
      <color rgb="FFFF0000"/>
      <name val="Arial Narrow"/>
      <family val="2"/>
    </font>
    <font>
      <sz val="12"/>
      <color indexed="62"/>
      <name val="Arial"/>
      <family val="2"/>
    </font>
    <font>
      <sz val="12"/>
      <color indexed="8"/>
      <name val="Arial"/>
      <family val="2"/>
    </font>
  </fonts>
  <fills count="16">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8"/>
        <bgColor indexed="64"/>
      </patternFill>
    </fill>
    <fill>
      <patternFill patternType="solid">
        <fgColor rgb="FFFFCC99"/>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312159"/>
        <bgColor indexed="64"/>
      </patternFill>
    </fill>
    <fill>
      <patternFill patternType="solid">
        <fgColor rgb="FF99C69C"/>
        <bgColor indexed="64"/>
      </patternFill>
    </fill>
    <fill>
      <patternFill patternType="solid">
        <fgColor rgb="FFBCD9DB"/>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n">
        <color rgb="FF000000"/>
      </top>
      <bottom style="double">
        <color rgb="FF000000"/>
      </bottom>
      <diagonal/>
    </border>
    <border>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43" fontId="17"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0" fontId="20" fillId="7" borderId="40" applyNumberFormat="0" applyAlignment="0" applyProtection="0"/>
    <xf numFmtId="9" fontId="1" fillId="0" borderId="0" applyFont="0" applyFill="0" applyBorder="0" applyAlignment="0" applyProtection="0"/>
    <xf numFmtId="9" fontId="17" fillId="0" borderId="0" applyFont="0" applyFill="0" applyBorder="0" applyAlignment="0" applyProtection="0"/>
  </cellStyleXfs>
  <cellXfs count="403">
    <xf numFmtId="0" fontId="0" fillId="0" borderId="0" xfId="0"/>
    <xf numFmtId="0" fontId="2" fillId="0" borderId="0" xfId="0" applyFont="1"/>
    <xf numFmtId="0" fontId="3" fillId="2" borderId="0" xfId="0" applyFont="1" applyFill="1" applyAlignment="1">
      <alignment horizontal="center"/>
    </xf>
    <xf numFmtId="0" fontId="0" fillId="0" borderId="0" xfId="0" applyFill="1"/>
    <xf numFmtId="0" fontId="0" fillId="3" borderId="0" xfId="0" applyFill="1"/>
    <xf numFmtId="165" fontId="0" fillId="0" borderId="0" xfId="3" applyNumberFormat="1" applyFont="1"/>
    <xf numFmtId="0" fontId="0" fillId="4" borderId="0" xfId="0" applyFill="1" applyAlignment="1">
      <alignment horizontal="center"/>
    </xf>
    <xf numFmtId="0" fontId="2" fillId="4" borderId="1" xfId="0" applyFont="1" applyFill="1" applyBorder="1" applyAlignment="1">
      <alignment horizontal="center"/>
    </xf>
    <xf numFmtId="0" fontId="0" fillId="0" borderId="0" xfId="0" applyFill="1" applyAlignment="1">
      <alignment horizontal="center"/>
    </xf>
    <xf numFmtId="41" fontId="0" fillId="0" borderId="1" xfId="0" applyNumberFormat="1" applyBorder="1"/>
    <xf numFmtId="0" fontId="2" fillId="4" borderId="2" xfId="0" applyFont="1" applyFill="1" applyBorder="1" applyAlignment="1">
      <alignment horizontal="center"/>
    </xf>
    <xf numFmtId="164" fontId="0" fillId="0" borderId="1" xfId="6" applyNumberFormat="1" applyFont="1" applyBorder="1"/>
    <xf numFmtId="0" fontId="4" fillId="0" borderId="0" xfId="0" applyFont="1"/>
    <xf numFmtId="0" fontId="2" fillId="0" borderId="0" xfId="0" quotePrefix="1" applyFont="1"/>
    <xf numFmtId="168" fontId="2" fillId="0" borderId="0" xfId="0" applyNumberFormat="1" applyFont="1"/>
    <xf numFmtId="0" fontId="4" fillId="0" borderId="0" xfId="0" applyFont="1" applyFill="1" applyBorder="1"/>
    <xf numFmtId="0" fontId="4" fillId="0" borderId="0" xfId="0" applyFont="1" applyAlignment="1">
      <alignment horizontal="right"/>
    </xf>
    <xf numFmtId="0" fontId="2" fillId="0" borderId="0" xfId="0" quotePrefix="1" applyFont="1" applyAlignment="1">
      <alignment horizontal="left"/>
    </xf>
    <xf numFmtId="168" fontId="0" fillId="0" borderId="0" xfId="0" applyNumberFormat="1"/>
    <xf numFmtId="168" fontId="2" fillId="8" borderId="0" xfId="0" applyNumberFormat="1" applyFont="1" applyFill="1"/>
    <xf numFmtId="168" fontId="2" fillId="8" borderId="3" xfId="0" applyNumberFormat="1" applyFont="1" applyFill="1" applyBorder="1"/>
    <xf numFmtId="0" fontId="22" fillId="0" borderId="0" xfId="0" applyFont="1" applyAlignment="1"/>
    <xf numFmtId="0" fontId="0" fillId="0" borderId="0" xfId="0" applyFont="1"/>
    <xf numFmtId="0" fontId="23" fillId="0" borderId="0" xfId="0" applyFont="1" applyAlignment="1">
      <alignment vertical="center"/>
    </xf>
    <xf numFmtId="0" fontId="23" fillId="0" borderId="0" xfId="0" applyFont="1" applyAlignment="1">
      <alignment horizontal="left" vertical="center"/>
    </xf>
    <xf numFmtId="0" fontId="21" fillId="0" borderId="0" xfId="0" applyFont="1" applyAlignment="1">
      <alignment horizontal="right" vertical="center"/>
    </xf>
    <xf numFmtId="0" fontId="0" fillId="0" borderId="0" xfId="0" applyFont="1" applyAlignment="1">
      <alignment vertical="center"/>
    </xf>
    <xf numFmtId="0" fontId="5" fillId="0" borderId="0" xfId="0" applyFont="1"/>
    <xf numFmtId="0" fontId="6" fillId="0" borderId="0" xfId="0" applyFont="1"/>
    <xf numFmtId="0" fontId="5" fillId="0" borderId="0" xfId="0" applyFont="1" applyFill="1"/>
    <xf numFmtId="0" fontId="4" fillId="0" borderId="0" xfId="0" applyFont="1" applyFill="1"/>
    <xf numFmtId="17" fontId="3" fillId="2" borderId="1" xfId="0" applyNumberFormat="1" applyFont="1" applyFill="1" applyBorder="1" applyAlignment="1">
      <alignment horizontal="center"/>
    </xf>
    <xf numFmtId="44" fontId="0" fillId="0" borderId="0" xfId="0" applyNumberFormat="1"/>
    <xf numFmtId="41" fontId="0" fillId="0" borderId="1" xfId="0" applyNumberFormat="1" applyFill="1" applyBorder="1"/>
    <xf numFmtId="0" fontId="2" fillId="0" borderId="0" xfId="0" applyFont="1" applyFill="1" applyBorder="1"/>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 fillId="0" borderId="4" xfId="0" applyFont="1" applyBorder="1"/>
    <xf numFmtId="17" fontId="2" fillId="0" borderId="4" xfId="0" applyNumberFormat="1" applyFont="1" applyBorder="1" applyAlignment="1">
      <alignment horizontal="center"/>
    </xf>
    <xf numFmtId="17" fontId="3" fillId="2" borderId="0" xfId="0" applyNumberFormat="1" applyFont="1" applyFill="1" applyAlignment="1">
      <alignment horizontal="center"/>
    </xf>
    <xf numFmtId="6" fontId="2" fillId="9" borderId="3" xfId="0" applyNumberFormat="1" applyFont="1" applyFill="1" applyBorder="1"/>
    <xf numFmtId="9" fontId="5" fillId="0" borderId="0" xfId="0" applyNumberFormat="1" applyFont="1" applyFill="1"/>
    <xf numFmtId="10" fontId="0" fillId="0" borderId="0" xfId="0" applyNumberFormat="1"/>
    <xf numFmtId="17" fontId="0" fillId="0" borderId="0" xfId="0" applyNumberFormat="1"/>
    <xf numFmtId="17" fontId="9" fillId="10" borderId="0" xfId="0" applyNumberFormat="1" applyFont="1" applyFill="1" applyBorder="1" applyAlignment="1">
      <alignment horizontal="center"/>
    </xf>
    <xf numFmtId="0" fontId="7" fillId="10" borderId="0" xfId="0" applyFont="1" applyFill="1" applyBorder="1" applyAlignment="1">
      <alignment horizontal="center" wrapText="1"/>
    </xf>
    <xf numFmtId="0" fontId="8" fillId="10" borderId="0" xfId="0" applyFont="1" applyFill="1" applyAlignment="1">
      <alignment horizontal="center" wrapText="1"/>
    </xf>
    <xf numFmtId="165" fontId="10" fillId="10" borderId="0" xfId="3" applyNumberFormat="1" applyFont="1" applyFill="1" applyBorder="1" applyAlignment="1">
      <alignment horizontal="center" wrapText="1"/>
    </xf>
    <xf numFmtId="17" fontId="10" fillId="10" borderId="0" xfId="3" applyNumberFormat="1" applyFont="1" applyFill="1" applyBorder="1" applyAlignment="1">
      <alignment horizontal="center" wrapText="1"/>
    </xf>
    <xf numFmtId="0" fontId="0" fillId="10" borderId="0" xfId="0" applyFill="1"/>
    <xf numFmtId="10" fontId="10" fillId="10" borderId="0" xfId="6" applyNumberFormat="1" applyFont="1" applyFill="1" applyBorder="1" applyAlignment="1">
      <alignment horizontal="center" wrapText="1"/>
    </xf>
    <xf numFmtId="17" fontId="10" fillId="10" borderId="0" xfId="0" applyNumberFormat="1" applyFont="1" applyFill="1" applyBorder="1" applyAlignment="1">
      <alignment horizontal="center" wrapText="1"/>
    </xf>
    <xf numFmtId="17" fontId="7" fillId="10" borderId="0" xfId="0" applyNumberFormat="1" applyFont="1" applyFill="1" applyBorder="1" applyAlignment="1">
      <alignment horizontal="center"/>
    </xf>
    <xf numFmtId="0" fontId="7" fillId="10" borderId="0" xfId="0" applyFont="1" applyFill="1" applyBorder="1" applyAlignment="1">
      <alignment horizontal="center"/>
    </xf>
    <xf numFmtId="0" fontId="0" fillId="10" borderId="0" xfId="0" applyFont="1" applyFill="1" applyBorder="1" applyAlignment="1">
      <alignment horizontal="center" wrapText="1"/>
    </xf>
    <xf numFmtId="0" fontId="10" fillId="10" borderId="0" xfId="0" applyFont="1" applyFill="1" applyBorder="1" applyAlignment="1">
      <alignment horizontal="center" wrapText="1"/>
    </xf>
    <xf numFmtId="0" fontId="0" fillId="10" borderId="0" xfId="0" applyFont="1" applyFill="1" applyBorder="1"/>
    <xf numFmtId="49" fontId="5" fillId="0" borderId="0" xfId="0" applyNumberFormat="1" applyFont="1"/>
    <xf numFmtId="168" fontId="4" fillId="0" borderId="0" xfId="0" applyNumberFormat="1" applyFont="1"/>
    <xf numFmtId="168" fontId="4" fillId="0" borderId="0" xfId="0" applyNumberFormat="1" applyFont="1" applyFill="1"/>
    <xf numFmtId="0" fontId="4" fillId="0" borderId="0" xfId="0" quotePrefix="1" applyFont="1"/>
    <xf numFmtId="168" fontId="4" fillId="8" borderId="0" xfId="0" applyNumberFormat="1" applyFont="1" applyFill="1"/>
    <xf numFmtId="165" fontId="2" fillId="10" borderId="0" xfId="3" applyNumberFormat="1" applyFont="1" applyFill="1" applyBorder="1" applyAlignment="1">
      <alignment horizontal="center" wrapText="1"/>
    </xf>
    <xf numFmtId="17" fontId="12" fillId="10" borderId="0" xfId="0" applyNumberFormat="1" applyFont="1" applyFill="1" applyBorder="1" applyAlignment="1">
      <alignment horizontal="center"/>
    </xf>
    <xf numFmtId="0" fontId="2" fillId="10" borderId="0" xfId="0" applyFont="1" applyFill="1" applyBorder="1"/>
    <xf numFmtId="0" fontId="11" fillId="10" borderId="0" xfId="0" applyFont="1" applyFill="1" applyBorder="1"/>
    <xf numFmtId="0" fontId="11" fillId="10" borderId="0" xfId="0" applyFont="1" applyFill="1"/>
    <xf numFmtId="165" fontId="4" fillId="0" borderId="0" xfId="3" applyNumberFormat="1" applyFont="1" applyFill="1" applyAlignment="1">
      <alignment horizontal="center"/>
    </xf>
    <xf numFmtId="165" fontId="4" fillId="0" borderId="0" xfId="3" applyNumberFormat="1" applyFont="1" applyFill="1"/>
    <xf numFmtId="165" fontId="4" fillId="0" borderId="0" xfId="0" applyNumberFormat="1" applyFont="1" applyFill="1"/>
    <xf numFmtId="165" fontId="0" fillId="0" borderId="12" xfId="0" applyNumberFormat="1" applyBorder="1"/>
    <xf numFmtId="165" fontId="0" fillId="0" borderId="13" xfId="0" applyNumberFormat="1" applyBorder="1"/>
    <xf numFmtId="165" fontId="0" fillId="0" borderId="0" xfId="0" applyNumberFormat="1" applyBorder="1"/>
    <xf numFmtId="0" fontId="19" fillId="0" borderId="0" xfId="0" applyFont="1" applyFill="1" applyAlignment="1">
      <alignment horizontal="left" vertical="center"/>
    </xf>
    <xf numFmtId="167" fontId="0" fillId="0" borderId="0" xfId="1" applyNumberFormat="1" applyFont="1"/>
    <xf numFmtId="0" fontId="23" fillId="0" borderId="0" xfId="0" applyFont="1"/>
    <xf numFmtId="0" fontId="24" fillId="0" borderId="0" xfId="0" applyFont="1"/>
    <xf numFmtId="167" fontId="0" fillId="0" borderId="0" xfId="1" applyNumberFormat="1" applyFont="1" applyFill="1" applyBorder="1"/>
    <xf numFmtId="0" fontId="0" fillId="0" borderId="0" xfId="0" applyFill="1" applyBorder="1"/>
    <xf numFmtId="17" fontId="0" fillId="0" borderId="0" xfId="0" applyNumberFormat="1" applyFill="1" applyBorder="1"/>
    <xf numFmtId="167" fontId="13" fillId="0" borderId="0" xfId="1" applyNumberFormat="1" applyFont="1" applyFill="1" applyBorder="1"/>
    <xf numFmtId="167" fontId="0" fillId="0" borderId="0" xfId="0" applyNumberFormat="1" applyFill="1" applyBorder="1"/>
    <xf numFmtId="167" fontId="14" fillId="11" borderId="0" xfId="1" applyNumberFormat="1" applyFont="1" applyFill="1"/>
    <xf numFmtId="167" fontId="14" fillId="11" borderId="14" xfId="1" applyNumberFormat="1" applyFont="1" applyFill="1" applyBorder="1"/>
    <xf numFmtId="0" fontId="5" fillId="0" borderId="0" xfId="0" applyFont="1" applyAlignment="1">
      <alignment vertical="top" wrapText="1"/>
    </xf>
    <xf numFmtId="0" fontId="0" fillId="0" borderId="0" xfId="0" applyAlignment="1">
      <alignment vertical="top" wrapText="1"/>
    </xf>
    <xf numFmtId="0" fontId="8" fillId="0" borderId="0" xfId="0" applyFont="1" applyFill="1" applyAlignment="1">
      <alignment horizontal="center" wrapText="1"/>
    </xf>
    <xf numFmtId="0" fontId="11" fillId="0" borderId="0" xfId="0" applyFont="1" applyFill="1"/>
    <xf numFmtId="17" fontId="0" fillId="0" borderId="0" xfId="0" applyNumberFormat="1" applyFill="1"/>
    <xf numFmtId="165" fontId="0" fillId="12" borderId="0" xfId="0" applyNumberFormat="1" applyFill="1" applyBorder="1"/>
    <xf numFmtId="165" fontId="0" fillId="12" borderId="12" xfId="0" applyNumberFormat="1" applyFill="1" applyBorder="1"/>
    <xf numFmtId="41" fontId="0" fillId="11" borderId="1" xfId="0" applyNumberFormat="1" applyFill="1" applyBorder="1"/>
    <xf numFmtId="3" fontId="5" fillId="11" borderId="0" xfId="0" applyNumberFormat="1" applyFont="1" applyFill="1"/>
    <xf numFmtId="0" fontId="4" fillId="11" borderId="0" xfId="0" applyFont="1" applyFill="1" applyAlignment="1">
      <alignment horizontal="right"/>
    </xf>
    <xf numFmtId="168" fontId="0" fillId="11" borderId="0" xfId="0" applyNumberFormat="1" applyFill="1"/>
    <xf numFmtId="168" fontId="2" fillId="11" borderId="0" xfId="0" applyNumberFormat="1" applyFont="1" applyFill="1"/>
    <xf numFmtId="0" fontId="0" fillId="0" borderId="0" xfId="0" applyBorder="1"/>
    <xf numFmtId="0" fontId="4" fillId="0" borderId="0" xfId="0" applyFont="1" applyBorder="1"/>
    <xf numFmtId="0" fontId="9" fillId="0" borderId="0" xfId="0" applyFont="1" applyFill="1" applyAlignment="1">
      <alignment horizontal="center" vertical="top" wrapText="1"/>
    </xf>
    <xf numFmtId="17" fontId="9" fillId="10" borderId="0" xfId="0" applyNumberFormat="1" applyFont="1" applyFill="1" applyBorder="1" applyAlignment="1">
      <alignment horizontal="center" vertical="top" wrapText="1"/>
    </xf>
    <xf numFmtId="0" fontId="9" fillId="10" borderId="0" xfId="0" applyFont="1" applyFill="1" applyBorder="1" applyAlignment="1">
      <alignment horizontal="center" vertical="top" wrapText="1"/>
    </xf>
    <xf numFmtId="0" fontId="7" fillId="10" borderId="0" xfId="0" applyFont="1" applyFill="1" applyBorder="1" applyAlignment="1">
      <alignment horizontal="center" vertical="top" wrapText="1"/>
    </xf>
    <xf numFmtId="165" fontId="7" fillId="10" borderId="0" xfId="3" applyNumberFormat="1" applyFont="1" applyFill="1" applyBorder="1" applyAlignment="1">
      <alignment horizontal="center" vertical="top" wrapText="1"/>
    </xf>
    <xf numFmtId="17" fontId="7" fillId="10" borderId="0" xfId="3" applyNumberFormat="1" applyFont="1" applyFill="1" applyBorder="1" applyAlignment="1">
      <alignment horizontal="center" vertical="top" wrapText="1"/>
    </xf>
    <xf numFmtId="17" fontId="7" fillId="10" borderId="0" xfId="0" applyNumberFormat="1" applyFont="1" applyFill="1" applyBorder="1" applyAlignment="1">
      <alignment horizontal="center" vertical="top" wrapText="1"/>
    </xf>
    <xf numFmtId="10" fontId="7" fillId="10" borderId="0" xfId="6" applyNumberFormat="1" applyFont="1" applyFill="1" applyBorder="1" applyAlignment="1">
      <alignment horizontal="center" vertical="top" wrapText="1"/>
    </xf>
    <xf numFmtId="0" fontId="9" fillId="10" borderId="0" xfId="0" applyFont="1" applyFill="1" applyAlignment="1">
      <alignment horizontal="center" vertical="top" wrapText="1"/>
    </xf>
    <xf numFmtId="171" fontId="4" fillId="0" borderId="0" xfId="3" applyNumberFormat="1" applyFont="1" applyFill="1"/>
    <xf numFmtId="167" fontId="15" fillId="11" borderId="1" xfId="1" applyNumberFormat="1" applyFont="1" applyFill="1" applyBorder="1"/>
    <xf numFmtId="0" fontId="2" fillId="0" borderId="0" xfId="0" applyFont="1" applyFill="1"/>
    <xf numFmtId="167" fontId="0" fillId="0" borderId="1" xfId="1" applyNumberFormat="1" applyFont="1" applyFill="1" applyBorder="1"/>
    <xf numFmtId="9" fontId="5" fillId="11" borderId="0" xfId="6" applyFont="1" applyFill="1"/>
    <xf numFmtId="164" fontId="0" fillId="0" borderId="1" xfId="6" applyNumberFormat="1" applyFont="1" applyFill="1" applyBorder="1"/>
    <xf numFmtId="0" fontId="8" fillId="0" borderId="0" xfId="0" applyFont="1" applyFill="1" applyBorder="1" applyAlignment="1">
      <alignment horizontal="center"/>
    </xf>
    <xf numFmtId="17" fontId="2" fillId="0" borderId="25" xfId="0" applyNumberFormat="1" applyFont="1" applyBorder="1"/>
    <xf numFmtId="0" fontId="0" fillId="0" borderId="26" xfId="0" applyBorder="1"/>
    <xf numFmtId="170" fontId="0" fillId="0" borderId="0" xfId="0" applyNumberFormat="1"/>
    <xf numFmtId="167" fontId="2" fillId="5" borderId="24" xfId="1" applyNumberFormat="1" applyFont="1" applyFill="1" applyBorder="1"/>
    <xf numFmtId="167" fontId="2" fillId="5" borderId="12" xfId="1" applyNumberFormat="1" applyFont="1" applyFill="1" applyBorder="1"/>
    <xf numFmtId="0" fontId="2" fillId="0" borderId="0" xfId="0" applyFont="1" applyFill="1" applyBorder="1" applyAlignment="1">
      <alignment horizontal="center"/>
    </xf>
    <xf numFmtId="170" fontId="0" fillId="0" borderId="5" xfId="1" applyNumberFormat="1" applyFont="1" applyBorder="1" applyAlignment="1">
      <alignment horizontal="right"/>
    </xf>
    <xf numFmtId="170" fontId="0" fillId="0" borderId="1" xfId="3" applyNumberFormat="1" applyFont="1" applyBorder="1" applyAlignment="1">
      <alignment horizontal="right"/>
    </xf>
    <xf numFmtId="170" fontId="0" fillId="0" borderId="6" xfId="3" applyNumberFormat="1" applyFont="1" applyBorder="1" applyAlignment="1">
      <alignment horizontal="right"/>
    </xf>
    <xf numFmtId="170" fontId="0" fillId="0" borderId="5" xfId="0" applyNumberFormat="1" applyBorder="1" applyAlignment="1">
      <alignment horizontal="right"/>
    </xf>
    <xf numFmtId="170" fontId="0" fillId="0" borderId="1" xfId="1" applyNumberFormat="1" applyFont="1" applyBorder="1" applyAlignment="1">
      <alignment horizontal="right"/>
    </xf>
    <xf numFmtId="170" fontId="0" fillId="0" borderId="1" xfId="1" applyNumberFormat="1" applyFont="1" applyBorder="1" applyAlignment="1">
      <alignment horizontal="right" indent="1"/>
    </xf>
    <xf numFmtId="170" fontId="0" fillId="0" borderId="2" xfId="0" applyNumberFormat="1" applyBorder="1" applyAlignment="1">
      <alignment horizontal="right"/>
    </xf>
    <xf numFmtId="170" fontId="0" fillId="0" borderId="1" xfId="0" applyNumberFormat="1" applyBorder="1" applyAlignment="1">
      <alignment horizontal="right"/>
    </xf>
    <xf numFmtId="43" fontId="0" fillId="0" borderId="26" xfId="1" applyFont="1" applyBorder="1" applyAlignment="1">
      <alignment horizontal="right"/>
    </xf>
    <xf numFmtId="170" fontId="0" fillId="0" borderId="28" xfId="3" applyNumberFormat="1" applyFont="1" applyBorder="1" applyAlignment="1">
      <alignment horizontal="right"/>
    </xf>
    <xf numFmtId="170" fontId="0" fillId="0" borderId="29" xfId="0" applyNumberFormat="1" applyBorder="1" applyAlignment="1">
      <alignment horizontal="right"/>
    </xf>
    <xf numFmtId="170" fontId="0" fillId="0" borderId="30" xfId="1" applyNumberFormat="1" applyFont="1" applyBorder="1" applyAlignment="1">
      <alignment horizontal="right"/>
    </xf>
    <xf numFmtId="170" fontId="0" fillId="0" borderId="30" xfId="1" applyNumberFormat="1" applyFont="1" applyBorder="1" applyAlignment="1">
      <alignment horizontal="right" indent="1"/>
    </xf>
    <xf numFmtId="170" fontId="0" fillId="0" borderId="31" xfId="0" applyNumberFormat="1" applyBorder="1" applyAlignment="1">
      <alignment horizontal="right"/>
    </xf>
    <xf numFmtId="170" fontId="0" fillId="0" borderId="30" xfId="0" applyNumberFormat="1" applyBorder="1" applyAlignment="1">
      <alignment horizontal="right"/>
    </xf>
    <xf numFmtId="0" fontId="2" fillId="0" borderId="0" xfId="0" applyFont="1" applyBorder="1"/>
    <xf numFmtId="9" fontId="0" fillId="0" borderId="32" xfId="6" applyFont="1" applyFill="1" applyBorder="1" applyAlignment="1">
      <alignment horizontal="right"/>
    </xf>
    <xf numFmtId="0" fontId="0" fillId="0" borderId="0" xfId="0" applyFont="1" applyFill="1" applyAlignment="1">
      <alignment horizontal="left" vertical="center"/>
    </xf>
    <xf numFmtId="0" fontId="19" fillId="0" borderId="0" xfId="0" applyFont="1" applyFill="1" applyAlignment="1">
      <alignment horizontal="left" vertical="center"/>
    </xf>
    <xf numFmtId="165" fontId="0" fillId="0" borderId="0" xfId="0" applyNumberFormat="1"/>
    <xf numFmtId="0" fontId="2" fillId="0" borderId="3" xfId="0" applyFont="1" applyBorder="1"/>
    <xf numFmtId="0" fontId="16" fillId="0" borderId="3" xfId="0" applyFont="1" applyBorder="1"/>
    <xf numFmtId="165" fontId="4" fillId="0" borderId="0" xfId="0" applyNumberFormat="1" applyFont="1"/>
    <xf numFmtId="165" fontId="2" fillId="0" borderId="0" xfId="0" applyNumberFormat="1" applyFont="1"/>
    <xf numFmtId="9" fontId="25" fillId="7" borderId="40" xfId="5" applyNumberFormat="1" applyFont="1"/>
    <xf numFmtId="9" fontId="0" fillId="0" borderId="0" xfId="6" applyFont="1"/>
    <xf numFmtId="165" fontId="25" fillId="7" borderId="40" xfId="3" applyNumberFormat="1" applyFont="1" applyFill="1" applyBorder="1"/>
    <xf numFmtId="165" fontId="25" fillId="7" borderId="40" xfId="5" applyNumberFormat="1" applyFont="1"/>
    <xf numFmtId="164" fontId="0" fillId="0" borderId="0" xfId="6" applyNumberFormat="1" applyFont="1"/>
    <xf numFmtId="165" fontId="26" fillId="0" borderId="0" xfId="0" applyNumberFormat="1" applyFont="1"/>
    <xf numFmtId="44" fontId="0" fillId="0" borderId="0" xfId="3" applyFont="1"/>
    <xf numFmtId="165" fontId="16" fillId="0" borderId="12" xfId="0" applyNumberFormat="1" applyFont="1" applyBorder="1"/>
    <xf numFmtId="165" fontId="4" fillId="0" borderId="0" xfId="0" applyNumberFormat="1" applyFont="1" applyBorder="1"/>
    <xf numFmtId="165" fontId="2" fillId="0" borderId="3" xfId="0" applyNumberFormat="1" applyFont="1" applyBorder="1"/>
    <xf numFmtId="2" fontId="0" fillId="0" borderId="0" xfId="3" applyNumberFormat="1" applyFont="1"/>
    <xf numFmtId="2" fontId="0" fillId="0" borderId="0" xfId="0" applyNumberFormat="1"/>
    <xf numFmtId="0" fontId="20" fillId="7" borderId="40" xfId="5"/>
    <xf numFmtId="0" fontId="5" fillId="0" borderId="0" xfId="0" applyFont="1" applyAlignment="1">
      <alignment horizontal="left" vertical="top" wrapText="1"/>
    </xf>
    <xf numFmtId="165" fontId="2" fillId="0" borderId="14" xfId="0" applyNumberFormat="1" applyFont="1" applyBorder="1"/>
    <xf numFmtId="0" fontId="2" fillId="0" borderId="14" xfId="0" applyFont="1" applyBorder="1"/>
    <xf numFmtId="0" fontId="0" fillId="0" borderId="0" xfId="3" applyNumberFormat="1" applyFont="1"/>
    <xf numFmtId="0" fontId="2" fillId="0" borderId="0" xfId="3" applyNumberFormat="1" applyFont="1"/>
    <xf numFmtId="0" fontId="16" fillId="0" borderId="12" xfId="3" applyNumberFormat="1" applyFont="1" applyBorder="1"/>
    <xf numFmtId="1" fontId="0" fillId="0" borderId="0" xfId="3" applyNumberFormat="1" applyFont="1"/>
    <xf numFmtId="1" fontId="2" fillId="0" borderId="0" xfId="3" applyNumberFormat="1" applyFont="1"/>
    <xf numFmtId="1" fontId="16" fillId="0" borderId="12" xfId="3" applyNumberFormat="1" applyFont="1" applyBorder="1"/>
    <xf numFmtId="0" fontId="5" fillId="0" borderId="0" xfId="0" applyFont="1" applyAlignment="1">
      <alignment horizontal="center"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17" xfId="0" applyFont="1" applyBorder="1"/>
    <xf numFmtId="1" fontId="5" fillId="0" borderId="0" xfId="0" applyNumberFormat="1" applyFont="1" applyBorder="1"/>
    <xf numFmtId="0" fontId="5" fillId="0" borderId="0" xfId="0" applyFont="1" applyBorder="1"/>
    <xf numFmtId="0" fontId="5" fillId="0" borderId="33" xfId="0" applyFont="1" applyBorder="1"/>
    <xf numFmtId="1" fontId="5" fillId="0" borderId="0" xfId="0" applyNumberFormat="1" applyFont="1" applyBorder="1" applyAlignment="1">
      <alignment horizontal="left" vertical="top" wrapText="1"/>
    </xf>
    <xf numFmtId="9" fontId="5" fillId="0" borderId="0" xfId="0" applyNumberFormat="1" applyFont="1" applyBorder="1" applyAlignment="1">
      <alignment horizontal="left" vertical="top" wrapText="1"/>
    </xf>
    <xf numFmtId="9" fontId="5" fillId="0" borderId="33" xfId="0" applyNumberFormat="1" applyFont="1" applyBorder="1"/>
    <xf numFmtId="0" fontId="5" fillId="0" borderId="18" xfId="0" applyFont="1" applyBorder="1" applyAlignment="1">
      <alignment horizontal="left" vertical="top" wrapText="1"/>
    </xf>
    <xf numFmtId="0" fontId="5" fillId="0" borderId="17" xfId="0" applyFont="1" applyBorder="1" applyAlignment="1">
      <alignment horizontal="left"/>
    </xf>
    <xf numFmtId="0" fontId="5" fillId="0" borderId="17" xfId="0" applyFont="1" applyBorder="1" applyAlignment="1">
      <alignment horizontal="right" vertical="top" wrapText="1"/>
    </xf>
    <xf numFmtId="9" fontId="5" fillId="0" borderId="0" xfId="0" applyNumberFormat="1" applyFont="1" applyBorder="1"/>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27" xfId="0" applyFont="1" applyBorder="1" applyAlignment="1">
      <alignment horizontal="left" vertical="top" wrapText="1"/>
    </xf>
    <xf numFmtId="0" fontId="5" fillId="0" borderId="0" xfId="0" applyNumberFormat="1" applyFont="1" applyBorder="1"/>
    <xf numFmtId="0" fontId="5" fillId="0" borderId="33" xfId="0" applyNumberFormat="1" applyFont="1" applyBorder="1"/>
    <xf numFmtId="0" fontId="5" fillId="0" borderId="19" xfId="0" applyNumberFormat="1" applyFont="1" applyBorder="1"/>
    <xf numFmtId="0" fontId="5" fillId="0" borderId="34" xfId="0" applyNumberFormat="1" applyFont="1" applyBorder="1"/>
    <xf numFmtId="0" fontId="5" fillId="0" borderId="0" xfId="0" applyNumberFormat="1" applyFont="1" applyBorder="1" applyAlignment="1">
      <alignment horizontal="left" vertical="top" wrapText="1"/>
    </xf>
    <xf numFmtId="0" fontId="5" fillId="0" borderId="19" xfId="0" applyNumberFormat="1" applyFont="1" applyBorder="1" applyAlignment="1">
      <alignment horizontal="left" vertical="top" wrapText="1"/>
    </xf>
    <xf numFmtId="0" fontId="8" fillId="0" borderId="0" xfId="0" applyFont="1" applyAlignment="1"/>
    <xf numFmtId="0" fontId="29" fillId="0" borderId="0" xfId="0" applyFont="1" applyAlignment="1"/>
    <xf numFmtId="0" fontId="11" fillId="0" borderId="0" xfId="0" applyFont="1"/>
    <xf numFmtId="165" fontId="11" fillId="0" borderId="0" xfId="3" applyNumberFormat="1" applyFont="1"/>
    <xf numFmtId="0" fontId="30" fillId="0" borderId="0" xfId="0" applyFont="1" applyAlignment="1">
      <alignment vertical="center"/>
    </xf>
    <xf numFmtId="0" fontId="30" fillId="0" borderId="0" xfId="0" applyFont="1" applyAlignment="1">
      <alignment horizontal="left" vertical="center"/>
    </xf>
    <xf numFmtId="0" fontId="32" fillId="0" borderId="0" xfId="0" applyFont="1" applyAlignment="1">
      <alignment horizontal="right" vertical="center"/>
    </xf>
    <xf numFmtId="0" fontId="11" fillId="0" borderId="0" xfId="0" applyFont="1" applyAlignment="1">
      <alignment vertical="center"/>
    </xf>
    <xf numFmtId="0" fontId="33" fillId="0" borderId="0" xfId="0" applyFont="1"/>
    <xf numFmtId="0" fontId="12" fillId="0" borderId="0" xfId="0" applyFont="1"/>
    <xf numFmtId="0" fontId="33" fillId="0" borderId="0" xfId="0" applyFont="1" applyAlignment="1">
      <alignment vertical="top" wrapText="1"/>
    </xf>
    <xf numFmtId="0" fontId="34" fillId="0" borderId="0" xfId="0" applyFont="1"/>
    <xf numFmtId="49" fontId="33" fillId="0" borderId="0" xfId="0" applyNumberFormat="1" applyFont="1"/>
    <xf numFmtId="0" fontId="33" fillId="0" borderId="0" xfId="0" applyFont="1" applyAlignment="1">
      <alignment horizontal="right"/>
    </xf>
    <xf numFmtId="9" fontId="33" fillId="0" borderId="0" xfId="0" applyNumberFormat="1" applyFont="1" applyFill="1"/>
    <xf numFmtId="0" fontId="33" fillId="0" borderId="0" xfId="0" applyFont="1" applyFill="1"/>
    <xf numFmtId="44" fontId="33" fillId="0" borderId="0" xfId="3" applyFont="1" applyFill="1" applyAlignment="1">
      <alignment horizontal="center"/>
    </xf>
    <xf numFmtId="165" fontId="11" fillId="0" borderId="0" xfId="4" applyNumberFormat="1" applyFont="1"/>
    <xf numFmtId="17" fontId="36" fillId="2" borderId="1" xfId="0" applyNumberFormat="1" applyFont="1" applyFill="1" applyBorder="1" applyAlignment="1">
      <alignment horizontal="center"/>
    </xf>
    <xf numFmtId="17" fontId="36" fillId="2" borderId="4" xfId="0" applyNumberFormat="1" applyFont="1" applyFill="1" applyBorder="1" applyAlignment="1">
      <alignment horizontal="center"/>
    </xf>
    <xf numFmtId="17" fontId="36" fillId="0" borderId="0" xfId="0" applyNumberFormat="1" applyFont="1" applyFill="1" applyBorder="1" applyAlignment="1">
      <alignment horizontal="center"/>
    </xf>
    <xf numFmtId="0" fontId="11" fillId="0" borderId="0" xfId="0" applyFont="1" applyFill="1" applyBorder="1"/>
    <xf numFmtId="165" fontId="11" fillId="0" borderId="0" xfId="4" applyNumberFormat="1" applyFont="1" applyFill="1" applyBorder="1"/>
    <xf numFmtId="0" fontId="11" fillId="0" borderId="0" xfId="0" applyFont="1" applyAlignment="1">
      <alignment horizontal="right"/>
    </xf>
    <xf numFmtId="168" fontId="11" fillId="0" borderId="41" xfId="0" applyNumberFormat="1" applyFont="1" applyBorder="1" applyAlignment="1">
      <alignment horizontal="right"/>
    </xf>
    <xf numFmtId="0" fontId="11" fillId="0" borderId="0" xfId="0" applyFont="1" applyAlignment="1"/>
    <xf numFmtId="9" fontId="11" fillId="0" borderId="0" xfId="7" applyFont="1" applyAlignment="1"/>
    <xf numFmtId="0" fontId="11" fillId="0" borderId="12" xfId="0" applyFont="1" applyBorder="1" applyAlignment="1"/>
    <xf numFmtId="0" fontId="36" fillId="2" borderId="1" xfId="0" applyFont="1" applyFill="1" applyBorder="1" applyAlignment="1">
      <alignment horizontal="center"/>
    </xf>
    <xf numFmtId="165" fontId="36" fillId="2" borderId="1" xfId="3" applyNumberFormat="1" applyFont="1" applyFill="1" applyBorder="1" applyAlignment="1">
      <alignment horizontal="center"/>
    </xf>
    <xf numFmtId="0" fontId="11" fillId="0" borderId="1" xfId="0" applyFont="1" applyBorder="1" applyAlignment="1">
      <alignment horizontal="right"/>
    </xf>
    <xf numFmtId="41" fontId="11" fillId="11" borderId="1" xfId="0" applyNumberFormat="1" applyFont="1" applyFill="1" applyBorder="1" applyAlignment="1">
      <alignment horizontal="center"/>
    </xf>
    <xf numFmtId="165" fontId="12" fillId="5" borderId="1" xfId="3" applyNumberFormat="1" applyFont="1" applyFill="1" applyBorder="1"/>
    <xf numFmtId="9" fontId="11" fillId="0" borderId="1" xfId="0" applyNumberFormat="1" applyFont="1" applyFill="1" applyBorder="1"/>
    <xf numFmtId="0" fontId="12" fillId="5" borderId="1" xfId="0" applyFont="1" applyFill="1" applyBorder="1"/>
    <xf numFmtId="9" fontId="12" fillId="5" borderId="1" xfId="6" applyFont="1" applyFill="1" applyBorder="1"/>
    <xf numFmtId="41" fontId="11" fillId="5" borderId="1" xfId="0" applyNumberFormat="1" applyFont="1" applyFill="1" applyBorder="1"/>
    <xf numFmtId="165" fontId="11" fillId="5" borderId="1" xfId="3" applyNumberFormat="1" applyFont="1" applyFill="1" applyBorder="1"/>
    <xf numFmtId="0" fontId="12" fillId="0" borderId="1" xfId="0" applyFont="1" applyBorder="1"/>
    <xf numFmtId="0" fontId="12" fillId="11" borderId="1" xfId="0" applyFont="1" applyFill="1" applyBorder="1"/>
    <xf numFmtId="41" fontId="11" fillId="11" borderId="1" xfId="0" applyNumberFormat="1" applyFont="1" applyFill="1" applyBorder="1"/>
    <xf numFmtId="0" fontId="11" fillId="0" borderId="1" xfId="0" applyFont="1" applyBorder="1" applyAlignment="1">
      <alignment horizontal="left"/>
    </xf>
    <xf numFmtId="0" fontId="11" fillId="11" borderId="1" xfId="0" applyFont="1" applyFill="1" applyBorder="1" applyAlignment="1">
      <alignment horizontal="left"/>
    </xf>
    <xf numFmtId="0" fontId="11" fillId="11" borderId="1" xfId="0" applyFont="1" applyFill="1" applyBorder="1" applyAlignment="1">
      <alignment horizontal="right"/>
    </xf>
    <xf numFmtId="0" fontId="11" fillId="0" borderId="1" xfId="0" applyFont="1" applyBorder="1"/>
    <xf numFmtId="0" fontId="11" fillId="11" borderId="1" xfId="0" applyFont="1" applyFill="1" applyBorder="1"/>
    <xf numFmtId="41" fontId="11" fillId="0" borderId="1" xfId="0" applyNumberFormat="1" applyFont="1" applyBorder="1"/>
    <xf numFmtId="9" fontId="11" fillId="5" borderId="1" xfId="6" applyFont="1" applyFill="1" applyBorder="1"/>
    <xf numFmtId="9" fontId="12" fillId="5" borderId="1" xfId="0" applyNumberFormat="1" applyFont="1" applyFill="1" applyBorder="1"/>
    <xf numFmtId="1" fontId="12" fillId="0" borderId="1" xfId="6" applyNumberFormat="1" applyFont="1" applyBorder="1"/>
    <xf numFmtId="165" fontId="12" fillId="0" borderId="1" xfId="3" applyNumberFormat="1" applyFont="1" applyFill="1" applyBorder="1"/>
    <xf numFmtId="0" fontId="11" fillId="0" borderId="1" xfId="0" applyFont="1" applyFill="1" applyBorder="1" applyAlignment="1">
      <alignment horizontal="right"/>
    </xf>
    <xf numFmtId="0" fontId="12" fillId="0" borderId="1" xfId="0" applyFont="1" applyFill="1" applyBorder="1"/>
    <xf numFmtId="9" fontId="12" fillId="0" borderId="1" xfId="6" applyFont="1" applyFill="1" applyBorder="1"/>
    <xf numFmtId="41" fontId="11" fillId="0" borderId="1" xfId="0" applyNumberFormat="1" applyFont="1" applyFill="1" applyBorder="1"/>
    <xf numFmtId="41" fontId="12" fillId="5" borderId="1" xfId="0" applyNumberFormat="1" applyFont="1" applyFill="1" applyBorder="1"/>
    <xf numFmtId="9" fontId="11" fillId="11" borderId="1" xfId="6" applyFont="1" applyFill="1" applyBorder="1"/>
    <xf numFmtId="167" fontId="11" fillId="11" borderId="1" xfId="0" applyNumberFormat="1" applyFont="1" applyFill="1" applyBorder="1" applyAlignment="1">
      <alignment horizontal="center"/>
    </xf>
    <xf numFmtId="41" fontId="12" fillId="0" borderId="1" xfId="0" applyNumberFormat="1" applyFont="1" applyFill="1" applyBorder="1"/>
    <xf numFmtId="165" fontId="11" fillId="0" borderId="1" xfId="3" applyNumberFormat="1" applyFont="1" applyBorder="1" applyAlignment="1">
      <alignment horizontal="center"/>
    </xf>
    <xf numFmtId="41" fontId="11" fillId="0" borderId="1" xfId="0" applyNumberFormat="1" applyFont="1" applyBorder="1" applyAlignment="1">
      <alignment horizontal="center"/>
    </xf>
    <xf numFmtId="0" fontId="36" fillId="6" borderId="1" xfId="0" applyFont="1" applyFill="1" applyBorder="1"/>
    <xf numFmtId="165" fontId="36" fillId="6" borderId="1" xfId="3" applyNumberFormat="1" applyFont="1" applyFill="1" applyBorder="1"/>
    <xf numFmtId="41" fontId="36" fillId="6" borderId="1" xfId="0" applyNumberFormat="1" applyFont="1" applyFill="1" applyBorder="1"/>
    <xf numFmtId="165" fontId="11" fillId="0" borderId="0" xfId="3" applyNumberFormat="1" applyFont="1" applyFill="1"/>
    <xf numFmtId="165" fontId="33" fillId="0" borderId="0" xfId="3" applyNumberFormat="1" applyFont="1"/>
    <xf numFmtId="17" fontId="11" fillId="0" borderId="0" xfId="0" applyNumberFormat="1" applyFont="1"/>
    <xf numFmtId="9" fontId="33" fillId="14" borderId="0" xfId="6" applyFont="1" applyFill="1"/>
    <xf numFmtId="0" fontId="33" fillId="14" borderId="0" xfId="0" applyFont="1" applyFill="1"/>
    <xf numFmtId="17" fontId="33" fillId="14" borderId="0" xfId="0" applyNumberFormat="1" applyFont="1" applyFill="1"/>
    <xf numFmtId="44" fontId="33" fillId="14" borderId="0" xfId="3" applyFont="1" applyFill="1" applyAlignment="1">
      <alignment horizontal="center"/>
    </xf>
    <xf numFmtId="0" fontId="11" fillId="14" borderId="0" xfId="0" applyFont="1" applyFill="1" applyAlignment="1">
      <alignment horizontal="right"/>
    </xf>
    <xf numFmtId="168" fontId="11" fillId="14" borderId="0" xfId="0" applyNumberFormat="1" applyFont="1" applyFill="1" applyAlignment="1">
      <alignment horizontal="right"/>
    </xf>
    <xf numFmtId="0" fontId="8" fillId="14" borderId="0" xfId="0" applyFont="1" applyFill="1" applyAlignment="1"/>
    <xf numFmtId="0" fontId="11" fillId="14" borderId="0" xfId="0" applyFont="1" applyFill="1" applyAlignment="1"/>
    <xf numFmtId="9" fontId="11" fillId="14" borderId="0" xfId="0" applyNumberFormat="1" applyFont="1" applyFill="1" applyAlignment="1">
      <alignment horizontal="right"/>
    </xf>
    <xf numFmtId="9" fontId="11" fillId="14" borderId="1" xfId="0" applyNumberFormat="1" applyFont="1" applyFill="1" applyBorder="1"/>
    <xf numFmtId="41" fontId="11" fillId="14" borderId="1" xfId="0" applyNumberFormat="1" applyFont="1" applyFill="1" applyBorder="1" applyAlignment="1">
      <alignment horizontal="center"/>
    </xf>
    <xf numFmtId="9" fontId="11" fillId="14" borderId="1" xfId="6" applyFont="1" applyFill="1" applyBorder="1"/>
    <xf numFmtId="0" fontId="12" fillId="14" borderId="1" xfId="0" applyFont="1" applyFill="1" applyBorder="1"/>
    <xf numFmtId="41" fontId="11" fillId="15" borderId="1" xfId="0" applyNumberFormat="1" applyFont="1" applyFill="1" applyBorder="1" applyAlignment="1">
      <alignment horizontal="center"/>
    </xf>
    <xf numFmtId="0" fontId="38" fillId="0" borderId="0" xfId="0" applyFont="1"/>
    <xf numFmtId="0" fontId="39" fillId="0" borderId="0" xfId="0" applyFont="1"/>
    <xf numFmtId="0" fontId="30" fillId="0" borderId="0" xfId="0" applyFont="1"/>
    <xf numFmtId="167" fontId="12" fillId="0" borderId="0" xfId="1" applyNumberFormat="1" applyFont="1"/>
    <xf numFmtId="167" fontId="12" fillId="0" borderId="0" xfId="1" applyNumberFormat="1" applyFont="1" applyFill="1" applyBorder="1"/>
    <xf numFmtId="167" fontId="11" fillId="0" borderId="0" xfId="1" applyNumberFormat="1" applyFont="1"/>
    <xf numFmtId="0" fontId="40" fillId="0" borderId="0" xfId="0" applyFont="1"/>
    <xf numFmtId="167" fontId="12" fillId="5" borderId="12" xfId="1" applyNumberFormat="1" applyFont="1" applyFill="1" applyBorder="1"/>
    <xf numFmtId="0" fontId="41" fillId="0" borderId="0" xfId="0" applyFont="1"/>
    <xf numFmtId="167" fontId="11" fillId="0" borderId="0" xfId="1" applyNumberFormat="1" applyFont="1" applyFill="1" applyBorder="1"/>
    <xf numFmtId="0" fontId="30" fillId="0" borderId="0" xfId="0" applyFont="1" applyFill="1" applyBorder="1"/>
    <xf numFmtId="0" fontId="40" fillId="0" borderId="0" xfId="0" applyFont="1" applyFill="1" applyBorder="1"/>
    <xf numFmtId="0" fontId="37" fillId="13" borderId="42" xfId="0" applyFont="1" applyFill="1" applyBorder="1" applyAlignment="1">
      <alignment horizontal="left"/>
    </xf>
    <xf numFmtId="167" fontId="11" fillId="14" borderId="0" xfId="1" applyNumberFormat="1" applyFont="1" applyFill="1"/>
    <xf numFmtId="167" fontId="11" fillId="14" borderId="0" xfId="1" applyNumberFormat="1" applyFont="1" applyFill="1" applyBorder="1"/>
    <xf numFmtId="167" fontId="11" fillId="14" borderId="14" xfId="1" applyNumberFormat="1" applyFont="1" applyFill="1" applyBorder="1"/>
    <xf numFmtId="167" fontId="12" fillId="5" borderId="24" xfId="1" applyNumberFormat="1" applyFont="1" applyFill="1" applyBorder="1"/>
    <xf numFmtId="167" fontId="12" fillId="0" borderId="24" xfId="1" applyNumberFormat="1" applyFont="1" applyFill="1" applyBorder="1"/>
    <xf numFmtId="0" fontId="33" fillId="0" borderId="0" xfId="0" applyFont="1" applyFill="1" applyAlignment="1">
      <alignment vertical="top" wrapText="1"/>
    </xf>
    <xf numFmtId="0" fontId="11" fillId="0" borderId="0" xfId="0" applyFont="1" applyAlignment="1">
      <alignment vertical="top" wrapText="1"/>
    </xf>
    <xf numFmtId="0" fontId="42" fillId="13" borderId="25" xfId="0" applyFont="1" applyFill="1" applyBorder="1" applyAlignment="1">
      <alignment horizontal="left" vertical="top"/>
    </xf>
    <xf numFmtId="0" fontId="42" fillId="13" borderId="26" xfId="0" applyFont="1" applyFill="1" applyBorder="1" applyAlignment="1">
      <alignment horizontal="left" vertical="top"/>
    </xf>
    <xf numFmtId="0" fontId="42" fillId="13" borderId="25" xfId="0" applyFont="1" applyFill="1" applyBorder="1" applyAlignment="1">
      <alignment horizontal="left" vertical="top" wrapText="1"/>
    </xf>
    <xf numFmtId="17" fontId="42" fillId="13" borderId="25" xfId="0" applyNumberFormat="1" applyFont="1" applyFill="1" applyBorder="1" applyAlignment="1">
      <alignment horizontal="left" vertical="top" wrapText="1"/>
    </xf>
    <xf numFmtId="3" fontId="4" fillId="14" borderId="0" xfId="0" applyNumberFormat="1" applyFont="1" applyFill="1"/>
    <xf numFmtId="165" fontId="4" fillId="14" borderId="0" xfId="3" applyNumberFormat="1" applyFont="1" applyFill="1"/>
    <xf numFmtId="169" fontId="4" fillId="14" borderId="0" xfId="3" applyNumberFormat="1" applyFont="1" applyFill="1"/>
    <xf numFmtId="17" fontId="4" fillId="14" borderId="0" xfId="3" applyNumberFormat="1" applyFont="1" applyFill="1"/>
    <xf numFmtId="0" fontId="42" fillId="13" borderId="26" xfId="0" applyFont="1" applyFill="1" applyBorder="1" applyAlignment="1">
      <alignment horizontal="left" vertical="top" wrapText="1"/>
    </xf>
    <xf numFmtId="0" fontId="42" fillId="13" borderId="42" xfId="0" applyFont="1" applyFill="1" applyBorder="1" applyAlignment="1">
      <alignment horizontal="left" vertical="top" wrapText="1"/>
    </xf>
    <xf numFmtId="0" fontId="31" fillId="0" borderId="0" xfId="0" applyFont="1" applyFill="1" applyAlignment="1">
      <alignment horizontal="left" vertical="center"/>
    </xf>
    <xf numFmtId="17" fontId="36" fillId="2" borderId="23" xfId="0" applyNumberFormat="1" applyFont="1" applyFill="1" applyBorder="1" applyAlignment="1">
      <alignment horizontal="left"/>
    </xf>
    <xf numFmtId="17" fontId="36" fillId="2" borderId="20" xfId="0" applyNumberFormat="1" applyFont="1" applyFill="1" applyBorder="1" applyAlignment="1">
      <alignment horizontal="left"/>
    </xf>
    <xf numFmtId="17" fontId="36" fillId="2" borderId="24" xfId="0" applyNumberFormat="1" applyFont="1" applyFill="1" applyBorder="1" applyAlignment="1">
      <alignment horizontal="left"/>
    </xf>
    <xf numFmtId="0" fontId="12" fillId="0" borderId="15" xfId="0" applyFont="1" applyBorder="1" applyAlignment="1">
      <alignment vertical="top"/>
    </xf>
    <xf numFmtId="0" fontId="11" fillId="0" borderId="20" xfId="0" applyFont="1" applyBorder="1" applyAlignment="1">
      <alignment vertical="top"/>
    </xf>
    <xf numFmtId="9" fontId="11" fillId="0" borderId="16" xfId="6" applyFont="1" applyBorder="1" applyAlignment="1">
      <alignment vertical="top"/>
    </xf>
    <xf numFmtId="9" fontId="11" fillId="0" borderId="20" xfId="6" applyFont="1" applyBorder="1" applyAlignment="1">
      <alignment vertical="top"/>
    </xf>
    <xf numFmtId="0" fontId="11" fillId="0" borderId="16" xfId="0" applyFont="1" applyBorder="1" applyAlignment="1">
      <alignment vertical="top" wrapText="1"/>
    </xf>
    <xf numFmtId="0" fontId="11" fillId="0" borderId="20" xfId="0" applyFont="1" applyBorder="1" applyAlignment="1">
      <alignment vertical="top" wrapText="1"/>
    </xf>
    <xf numFmtId="0" fontId="12" fillId="0" borderId="17" xfId="0" applyFont="1" applyBorder="1"/>
    <xf numFmtId="0" fontId="11" fillId="0" borderId="21" xfId="0" applyFont="1" applyBorder="1"/>
    <xf numFmtId="9" fontId="11" fillId="0" borderId="0" xfId="6" applyFont="1" applyBorder="1"/>
    <xf numFmtId="9" fontId="11" fillId="0" borderId="21" xfId="6" applyFont="1" applyBorder="1"/>
    <xf numFmtId="0" fontId="11" fillId="0" borderId="0" xfId="0" applyFont="1" applyBorder="1" applyAlignment="1">
      <alignment vertical="top" wrapText="1"/>
    </xf>
    <xf numFmtId="0" fontId="11" fillId="0" borderId="21" xfId="0" applyFont="1" applyBorder="1" applyAlignment="1">
      <alignment vertical="top" wrapText="1"/>
    </xf>
    <xf numFmtId="0" fontId="11" fillId="0" borderId="17" xfId="0" applyFont="1" applyBorder="1"/>
    <xf numFmtId="0" fontId="11" fillId="0" borderId="18" xfId="0" applyFont="1" applyBorder="1"/>
    <xf numFmtId="0" fontId="11" fillId="0" borderId="22" xfId="0" applyFont="1" applyBorder="1"/>
    <xf numFmtId="0" fontId="11" fillId="0" borderId="19" xfId="0" applyFont="1" applyBorder="1"/>
    <xf numFmtId="9" fontId="11" fillId="0" borderId="22" xfId="6" applyFont="1" applyBorder="1"/>
    <xf numFmtId="0" fontId="12" fillId="0" borderId="17" xfId="0" applyFont="1" applyBorder="1" applyAlignment="1">
      <alignment vertical="top"/>
    </xf>
    <xf numFmtId="0" fontId="11" fillId="0" borderId="21" xfId="0" applyFont="1" applyBorder="1" applyAlignment="1">
      <alignment vertical="top"/>
    </xf>
    <xf numFmtId="167" fontId="11" fillId="0" borderId="0" xfId="1" applyNumberFormat="1" applyFont="1" applyBorder="1" applyAlignment="1">
      <alignment vertical="top"/>
    </xf>
    <xf numFmtId="167" fontId="11" fillId="0" borderId="15" xfId="1" applyNumberFormat="1" applyFont="1" applyBorder="1" applyAlignment="1">
      <alignment vertical="top"/>
    </xf>
    <xf numFmtId="0" fontId="11" fillId="0" borderId="15" xfId="0" applyFont="1" applyBorder="1" applyAlignment="1">
      <alignment vertical="top" wrapText="1"/>
    </xf>
    <xf numFmtId="0" fontId="11" fillId="0" borderId="0" xfId="0" applyFont="1" applyAlignment="1">
      <alignment vertical="top"/>
    </xf>
    <xf numFmtId="0" fontId="11" fillId="0" borderId="0" xfId="0" applyFont="1" applyBorder="1"/>
    <xf numFmtId="167" fontId="11" fillId="0" borderId="17" xfId="1" applyNumberFormat="1" applyFont="1" applyBorder="1"/>
    <xf numFmtId="0" fontId="11" fillId="0" borderId="17" xfId="0" applyFont="1" applyBorder="1" applyAlignment="1">
      <alignment vertical="top" wrapText="1"/>
    </xf>
    <xf numFmtId="167" fontId="11" fillId="0" borderId="18" xfId="1" applyNumberFormat="1" applyFont="1" applyBorder="1"/>
    <xf numFmtId="0" fontId="11" fillId="0" borderId="18" xfId="0" applyFont="1" applyBorder="1" applyAlignment="1">
      <alignment vertical="top" wrapText="1"/>
    </xf>
    <xf numFmtId="0" fontId="11" fillId="0" borderId="22" xfId="0" applyFont="1" applyBorder="1" applyAlignment="1">
      <alignment vertical="top" wrapText="1"/>
    </xf>
    <xf numFmtId="9" fontId="11" fillId="0" borderId="20" xfId="0" applyNumberFormat="1" applyFont="1" applyBorder="1"/>
    <xf numFmtId="0" fontId="11" fillId="0" borderId="22" xfId="0" applyFont="1" applyBorder="1" applyAlignment="1">
      <alignment vertical="top"/>
    </xf>
    <xf numFmtId="0" fontId="11" fillId="0" borderId="19" xfId="0" applyFont="1" applyBorder="1" applyAlignment="1">
      <alignment vertical="top" wrapText="1"/>
    </xf>
    <xf numFmtId="9" fontId="11" fillId="0" borderId="15" xfId="0" applyNumberFormat="1" applyFont="1" applyBorder="1" applyAlignment="1">
      <alignment vertical="top"/>
    </xf>
    <xf numFmtId="9" fontId="11" fillId="0" borderId="0" xfId="6" applyFont="1" applyBorder="1" applyAlignment="1">
      <alignment vertical="top"/>
    </xf>
    <xf numFmtId="9" fontId="11" fillId="0" borderId="17" xfId="0" applyNumberFormat="1" applyFont="1" applyBorder="1" applyAlignment="1">
      <alignment vertical="top"/>
    </xf>
    <xf numFmtId="0" fontId="12" fillId="0" borderId="21" xfId="0" applyFont="1" applyBorder="1" applyAlignment="1">
      <alignment vertical="top"/>
    </xf>
    <xf numFmtId="9" fontId="11" fillId="0" borderId="19" xfId="6" applyFont="1" applyBorder="1"/>
    <xf numFmtId="9" fontId="11" fillId="0" borderId="22" xfId="0" applyNumberFormat="1" applyFont="1" applyBorder="1"/>
    <xf numFmtId="9" fontId="11" fillId="0" borderId="21" xfId="0" applyNumberFormat="1" applyFont="1" applyBorder="1"/>
    <xf numFmtId="0" fontId="12" fillId="0" borderId="18" xfId="0" applyFont="1" applyBorder="1"/>
    <xf numFmtId="0" fontId="11" fillId="0" borderId="0" xfId="0" applyFont="1" applyBorder="1" applyAlignment="1">
      <alignment vertical="top"/>
    </xf>
    <xf numFmtId="9" fontId="11" fillId="0" borderId="0" xfId="0" applyNumberFormat="1" applyFont="1" applyBorder="1"/>
    <xf numFmtId="0" fontId="12" fillId="0" borderId="20" xfId="0" applyFont="1" applyBorder="1"/>
    <xf numFmtId="0" fontId="11" fillId="0" borderId="27" xfId="0" applyFont="1" applyBorder="1"/>
    <xf numFmtId="0" fontId="11" fillId="0" borderId="20" xfId="0" applyFont="1" applyBorder="1"/>
    <xf numFmtId="167" fontId="11" fillId="0" borderId="21" xfId="1" applyNumberFormat="1" applyFont="1" applyBorder="1"/>
    <xf numFmtId="172" fontId="11" fillId="0" borderId="21" xfId="0" applyNumberFormat="1" applyFont="1" applyBorder="1" applyAlignment="1">
      <alignment vertical="top"/>
    </xf>
    <xf numFmtId="166" fontId="11" fillId="0" borderId="21" xfId="1" applyNumberFormat="1" applyFont="1" applyBorder="1"/>
    <xf numFmtId="41" fontId="11" fillId="0" borderId="21" xfId="0" applyNumberFormat="1" applyFont="1" applyBorder="1" applyAlignment="1">
      <alignment vertical="top"/>
    </xf>
    <xf numFmtId="0" fontId="11" fillId="0" borderId="19" xfId="0" applyFont="1" applyFill="1" applyBorder="1"/>
    <xf numFmtId="172" fontId="11" fillId="0" borderId="22" xfId="0" applyNumberFormat="1" applyFont="1" applyBorder="1" applyAlignment="1">
      <alignment vertical="top"/>
    </xf>
    <xf numFmtId="166" fontId="11" fillId="0" borderId="22" xfId="1" applyNumberFormat="1" applyFont="1" applyBorder="1"/>
    <xf numFmtId="2" fontId="11" fillId="0" borderId="16" xfId="0" applyNumberFormat="1" applyFont="1" applyBorder="1" applyAlignment="1">
      <alignment vertical="top"/>
    </xf>
    <xf numFmtId="2" fontId="11" fillId="0" borderId="20" xfId="0" applyNumberFormat="1" applyFont="1" applyBorder="1" applyAlignment="1">
      <alignment vertical="top"/>
    </xf>
    <xf numFmtId="2" fontId="11" fillId="0" borderId="19" xfId="0" applyNumberFormat="1" applyFont="1" applyBorder="1"/>
    <xf numFmtId="9" fontId="33" fillId="14" borderId="0" xfId="0" applyNumberFormat="1" applyFont="1" applyFill="1"/>
    <xf numFmtId="168" fontId="11" fillId="14" borderId="1" xfId="0" applyNumberFormat="1" applyFont="1" applyFill="1" applyBorder="1" applyAlignment="1">
      <alignment horizontal="center"/>
    </xf>
    <xf numFmtId="167" fontId="11" fillId="14" borderId="1" xfId="1" applyNumberFormat="1" applyFont="1" applyFill="1" applyBorder="1" applyAlignment="1">
      <alignment horizontal="right"/>
    </xf>
    <xf numFmtId="0" fontId="8" fillId="0" borderId="0" xfId="0" applyFont="1" applyAlignment="1"/>
    <xf numFmtId="0" fontId="11" fillId="0" borderId="0" xfId="0" applyFont="1" applyAlignment="1"/>
    <xf numFmtId="0" fontId="33" fillId="0" borderId="0" xfId="0" applyFont="1" applyAlignment="1">
      <alignment wrapText="1"/>
    </xf>
    <xf numFmtId="0" fontId="11" fillId="0" borderId="0" xfId="0" applyFont="1" applyAlignment="1">
      <alignment wrapText="1"/>
    </xf>
    <xf numFmtId="0" fontId="37" fillId="13" borderId="25" xfId="0" applyFont="1" applyFill="1" applyBorder="1" applyAlignment="1">
      <alignment horizontal="left"/>
    </xf>
    <xf numFmtId="0" fontId="37" fillId="13" borderId="26" xfId="0" applyFont="1" applyFill="1" applyBorder="1" applyAlignment="1">
      <alignment horizontal="left"/>
    </xf>
    <xf numFmtId="0" fontId="37" fillId="13" borderId="42" xfId="0" applyFont="1" applyFill="1" applyBorder="1" applyAlignment="1">
      <alignment horizontal="left"/>
    </xf>
    <xf numFmtId="0" fontId="0" fillId="0" borderId="0" xfId="0" applyAlignment="1">
      <alignment wrapText="1"/>
    </xf>
    <xf numFmtId="0" fontId="33" fillId="0" borderId="0" xfId="0" applyFont="1" applyFill="1" applyAlignment="1">
      <alignment vertical="top" wrapText="1"/>
    </xf>
    <xf numFmtId="0" fontId="0" fillId="0" borderId="0" xfId="0" applyAlignment="1">
      <alignment vertical="top" wrapText="1"/>
    </xf>
    <xf numFmtId="0" fontId="33" fillId="0" borderId="0" xfId="0" applyFont="1" applyAlignment="1">
      <alignment vertical="top" wrapText="1"/>
    </xf>
    <xf numFmtId="0" fontId="43" fillId="10" borderId="16" xfId="0" applyFont="1" applyFill="1" applyBorder="1" applyAlignment="1">
      <alignment horizontal="left" wrapText="1"/>
    </xf>
    <xf numFmtId="0" fontId="44" fillId="0" borderId="16" xfId="0" applyFont="1" applyBorder="1" applyAlignment="1">
      <alignment horizontal="left" wrapText="1"/>
    </xf>
    <xf numFmtId="0" fontId="0" fillId="0" borderId="0" xfId="0" applyFont="1" applyFill="1" applyAlignment="1">
      <alignment horizontal="left" vertical="center"/>
    </xf>
    <xf numFmtId="0" fontId="19" fillId="0" borderId="0" xfId="0" applyFont="1" applyFill="1" applyAlignment="1">
      <alignment horizontal="left" vertical="center"/>
    </xf>
    <xf numFmtId="0" fontId="5" fillId="0" borderId="0" xfId="0" applyFont="1" applyAlignment="1">
      <alignment vertical="top" wrapText="1"/>
    </xf>
    <xf numFmtId="0" fontId="5" fillId="0" borderId="0" xfId="0" applyFont="1" applyAlignment="1">
      <alignment wrapText="1"/>
    </xf>
    <xf numFmtId="2" fontId="5" fillId="0" borderId="0" xfId="0" applyNumberFormat="1" applyFont="1" applyAlignment="1">
      <alignment wrapText="1"/>
    </xf>
    <xf numFmtId="2" fontId="0" fillId="0" borderId="0" xfId="0" applyNumberFormat="1" applyAlignment="1">
      <alignment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0" fillId="0" borderId="0" xfId="0" applyAlignment="1">
      <alignment horizontal="left" wrapText="1"/>
    </xf>
    <xf numFmtId="0" fontId="18" fillId="0" borderId="0" xfId="0" applyFont="1" applyAlignment="1">
      <alignment horizontal="center" vertical="top" wrapText="1"/>
    </xf>
    <xf numFmtId="0" fontId="27" fillId="0" borderId="0" xfId="0" applyFont="1" applyBorder="1" applyAlignment="1">
      <alignment horizontal="center" vertical="top" wrapText="1"/>
    </xf>
    <xf numFmtId="0" fontId="28" fillId="0" borderId="0" xfId="0" applyFont="1" applyBorder="1" applyAlignment="1">
      <alignment horizontal="center" vertical="top" wrapText="1"/>
    </xf>
    <xf numFmtId="0" fontId="5" fillId="0" borderId="0" xfId="0" applyFont="1" applyAlignment="1">
      <alignment horizontal="left" vertical="top"/>
    </xf>
    <xf numFmtId="0" fontId="11" fillId="0" borderId="0" xfId="0" applyFont="1" applyAlignment="1">
      <alignment vertical="top" wrapText="1"/>
    </xf>
    <xf numFmtId="164" fontId="33" fillId="14" borderId="0" xfId="0" applyNumberFormat="1" applyFont="1" applyFill="1"/>
  </cellXfs>
  <cellStyles count="8">
    <cellStyle name="Comma" xfId="1" builtinId="3"/>
    <cellStyle name="Comma 2" xfId="2" xr:uid="{00000000-0005-0000-0000-000001000000}"/>
    <cellStyle name="Currency" xfId="3" builtinId="4"/>
    <cellStyle name="Currency 2" xfId="4" xr:uid="{00000000-0005-0000-0000-000003000000}"/>
    <cellStyle name="Input" xfId="5" builtinId="20"/>
    <cellStyle name="Normal" xfId="0" builtinId="0"/>
    <cellStyle name="Percent" xfId="6" builtinId="5"/>
    <cellStyle name="Percent 2" xfId="7" xr:uid="{00000000-0005-0000-0000-000007000000}"/>
  </cellStyles>
  <dxfs count="75">
    <dxf>
      <fill>
        <patternFill>
          <bgColor indexed="35"/>
        </patternFill>
      </fill>
    </dxf>
    <dxf>
      <fill>
        <patternFill>
          <bgColor indexed="35"/>
        </patternFill>
      </fill>
    </dxf>
    <dxf>
      <fill>
        <patternFill>
          <bgColor indexed="35"/>
        </patternFill>
      </fill>
    </dxf>
    <dxf>
      <fill>
        <patternFill>
          <bgColor indexed="35"/>
        </patternFill>
      </fill>
    </dxf>
    <dxf>
      <border diagonalUp="0" diagonalDown="0">
        <left/>
        <right style="medium">
          <color indexed="64"/>
        </right>
        <top/>
        <bottom/>
      </border>
    </dxf>
    <dxf>
      <font>
        <b val="0"/>
        <i val="0"/>
        <strike val="0"/>
        <condense val="0"/>
        <extend val="0"/>
        <outline val="0"/>
        <shadow val="0"/>
        <u val="none"/>
        <vertAlign val="baseline"/>
        <sz val="14"/>
        <color auto="1"/>
        <name val="Arial Narrow"/>
        <family val="2"/>
        <scheme val="none"/>
      </font>
      <alignment horizontal="left" vertical="top" textRotation="0" wrapText="1" indent="0" justifyLastLine="0" shrinkToFit="0" readingOrder="0"/>
      <border diagonalUp="0" diagonalDown="0">
        <left style="medium">
          <color indexed="64"/>
        </left>
        <right/>
        <top/>
        <bottom/>
      </border>
    </dxf>
    <dxf>
      <border diagonalUp="0" diagonalDown="0">
        <left/>
        <right style="medium">
          <color indexed="64"/>
        </right>
        <top/>
        <bottom/>
      </border>
    </dxf>
    <dxf>
      <font>
        <b val="0"/>
        <i val="0"/>
        <strike val="0"/>
        <condense val="0"/>
        <extend val="0"/>
        <outline val="0"/>
        <shadow val="0"/>
        <u val="none"/>
        <vertAlign val="baseline"/>
        <sz val="14"/>
        <color auto="1"/>
        <name val="Arial Narrow"/>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auto="1"/>
        <name val="Arial Narrow"/>
        <family val="2"/>
        <scheme val="none"/>
      </font>
      <alignment horizontal="left" vertical="top" textRotation="0" wrapText="1" indent="0" justifyLastLine="0" shrinkToFit="0" readingOrder="0"/>
      <border diagonalUp="0" diagonalDown="0">
        <left style="medium">
          <color indexed="64"/>
        </left>
        <right/>
        <top/>
        <bottom/>
      </border>
    </dxf>
    <dxf>
      <font>
        <b val="0"/>
        <i val="0"/>
        <strike val="0"/>
        <condense val="0"/>
        <extend val="0"/>
        <outline val="0"/>
        <shadow val="0"/>
        <u val="none"/>
        <vertAlign val="baseline"/>
        <sz val="14"/>
        <color auto="1"/>
        <name val="Arial Narrow"/>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auto="1"/>
        <name val="Arial Narrow"/>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auto="1"/>
        <name val="Arial Narrow"/>
        <family val="2"/>
        <scheme val="none"/>
      </font>
      <alignment horizontal="left" vertical="top" textRotation="0" wrapText="1" indent="0" justifyLastLine="0" shrinkToFit="0" readingOrder="0"/>
    </dxf>
    <dxf>
      <fill>
        <gradientFill degree="90">
          <stop position="0">
            <color rgb="FF00FF00"/>
          </stop>
          <stop position="1">
            <color rgb="FF00FF00"/>
          </stop>
        </gradientFill>
      </fill>
    </dxf>
    <dxf>
      <fill>
        <patternFill>
          <bgColor rgb="FFFF000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auto="1"/>
      </font>
      <fill>
        <patternFill>
          <bgColor rgb="FF92D050"/>
        </patternFill>
      </fill>
    </dxf>
    <dxf>
      <font>
        <color rgb="FF9C0006"/>
      </font>
      <fill>
        <patternFill>
          <bgColor rgb="FFFFC7CE"/>
        </patternFill>
      </fill>
    </dxf>
    <dxf>
      <fill>
        <patternFill>
          <bgColor indexed="35"/>
        </patternFill>
      </fill>
    </dxf>
    <dxf>
      <fill>
        <patternFill>
          <bgColor indexed="35"/>
        </patternFill>
      </fill>
    </dxf>
    <dxf>
      <fill>
        <patternFill>
          <bgColor indexed="35"/>
        </patternFill>
      </fill>
    </dxf>
    <dxf>
      <fill>
        <patternFill>
          <bgColor indexed="35"/>
        </patternFill>
      </fill>
    </dxf>
  </dxfs>
  <tableStyles count="0" defaultTableStyle="TableStyleMedium2" defaultPivotStyle="PivotStyleLight16"/>
  <colors>
    <mruColors>
      <color rgb="FFBCD9DB"/>
      <color rgb="FF99C69C"/>
      <color rgb="FFBCD9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chartsheet" Target="chartsheets/sheet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chartsheet" Target="chartsheets/sheet6.xml"/><Relationship Id="rId2" Type="http://schemas.openxmlformats.org/officeDocument/2006/relationships/worksheet" Target="worksheets/sheet2.xml"/><Relationship Id="rId16" Type="http://schemas.openxmlformats.org/officeDocument/2006/relationships/chartsheet" Target="chartsheets/sheet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hartsheet" Target="chartsheets/sheet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SALES</a:t>
            </a:r>
          </a:p>
        </c:rich>
      </c:tx>
      <c:layout>
        <c:manualLayout>
          <c:xMode val="edge"/>
          <c:yMode val="edge"/>
          <c:x val="0.46845917697787776"/>
          <c:y val="2.0339400197926079E-2"/>
        </c:manualLayout>
      </c:layout>
      <c:overlay val="0"/>
      <c:spPr>
        <a:noFill/>
        <a:ln w="25400">
          <a:noFill/>
        </a:ln>
      </c:spPr>
    </c:title>
    <c:autoTitleDeleted val="0"/>
    <c:view3D>
      <c:rotX val="15"/>
      <c:hPercent val="5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6173733195449848E-2"/>
          <c:y val="0.10508474576271186"/>
          <c:w val="0.76421923474663911"/>
          <c:h val="0.70847457627118648"/>
        </c:manualLayout>
      </c:layout>
      <c:bar3DChart>
        <c:barDir val="col"/>
        <c:grouping val="standard"/>
        <c:varyColors val="0"/>
        <c:ser>
          <c:idx val="0"/>
          <c:order val="0"/>
          <c:tx>
            <c:strRef>
              <c:f>'Act vs Bud'!$C$45</c:f>
              <c:strCache>
                <c:ptCount val="1"/>
                <c:pt idx="0">
                  <c:v>Budget</c:v>
                </c:pt>
              </c:strCache>
            </c:strRef>
          </c:tx>
          <c:spPr>
            <a:solidFill>
              <a:srgbClr val="9999FF"/>
            </a:solidFill>
            <a:ln w="12700">
              <a:solidFill>
                <a:srgbClr val="000000"/>
              </a:solidFill>
              <a:prstDash val="solid"/>
            </a:ln>
          </c:spPr>
          <c:invertIfNegative val="0"/>
          <c:cat>
            <c:numRef>
              <c:f>'Act vs Bud'!$B$46:$B$57</c:f>
              <c:numCache>
                <c:formatCode>mmm\-yy</c:formatCode>
                <c:ptCount val="12"/>
                <c:pt idx="0">
                  <c:v>44378</c:v>
                </c:pt>
                <c:pt idx="1">
                  <c:v>44409</c:v>
                </c:pt>
                <c:pt idx="2">
                  <c:v>44440</c:v>
                </c:pt>
                <c:pt idx="3">
                  <c:v>44471</c:v>
                </c:pt>
                <c:pt idx="4">
                  <c:v>44502</c:v>
                </c:pt>
                <c:pt idx="5">
                  <c:v>44533</c:v>
                </c:pt>
                <c:pt idx="6">
                  <c:v>44564</c:v>
                </c:pt>
                <c:pt idx="7">
                  <c:v>44595</c:v>
                </c:pt>
                <c:pt idx="8">
                  <c:v>44626</c:v>
                </c:pt>
                <c:pt idx="9">
                  <c:v>44657</c:v>
                </c:pt>
                <c:pt idx="10">
                  <c:v>44688</c:v>
                </c:pt>
                <c:pt idx="11">
                  <c:v>44719</c:v>
                </c:pt>
              </c:numCache>
            </c:numRef>
          </c:cat>
          <c:val>
            <c:numRef>
              <c:f>('Act vs Bud'!$B$19,'Act vs Bud'!$D$19,'Act vs Bud'!$F$19,'Act vs Bud'!$H$19,'Act vs Bud'!$J$19,'Act vs Bud'!$L$19,'Act vs Bud'!$N$19,'Act vs Bud'!$P$19,'Act vs Bud'!$R$19,'Act vs Bud'!$T$19,'Act vs Bud'!$V$19,'Act vs Bud'!$X$19)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FA7-4499-B979-B5BD686F81D8}"/>
            </c:ext>
          </c:extLst>
        </c:ser>
        <c:ser>
          <c:idx val="1"/>
          <c:order val="1"/>
          <c:tx>
            <c:strRef>
              <c:f>'Act vs Bud'!$D$45</c:f>
              <c:strCache>
                <c:ptCount val="1"/>
                <c:pt idx="0">
                  <c:v>Actual</c:v>
                </c:pt>
              </c:strCache>
            </c:strRef>
          </c:tx>
          <c:spPr>
            <a:solidFill>
              <a:srgbClr val="993366"/>
            </a:solidFill>
            <a:ln w="12700">
              <a:solidFill>
                <a:srgbClr val="000000"/>
              </a:solidFill>
              <a:prstDash val="solid"/>
            </a:ln>
          </c:spPr>
          <c:invertIfNegative val="0"/>
          <c:cat>
            <c:numRef>
              <c:f>'Act vs Bud'!$B$46:$B$57</c:f>
              <c:numCache>
                <c:formatCode>mmm\-yy</c:formatCode>
                <c:ptCount val="12"/>
                <c:pt idx="0">
                  <c:v>44378</c:v>
                </c:pt>
                <c:pt idx="1">
                  <c:v>44409</c:v>
                </c:pt>
                <c:pt idx="2">
                  <c:v>44440</c:v>
                </c:pt>
                <c:pt idx="3">
                  <c:v>44471</c:v>
                </c:pt>
                <c:pt idx="4">
                  <c:v>44502</c:v>
                </c:pt>
                <c:pt idx="5">
                  <c:v>44533</c:v>
                </c:pt>
                <c:pt idx="6">
                  <c:v>44564</c:v>
                </c:pt>
                <c:pt idx="7">
                  <c:v>44595</c:v>
                </c:pt>
                <c:pt idx="8">
                  <c:v>44626</c:v>
                </c:pt>
                <c:pt idx="9">
                  <c:v>44657</c:v>
                </c:pt>
                <c:pt idx="10">
                  <c:v>44688</c:v>
                </c:pt>
                <c:pt idx="11">
                  <c:v>44719</c:v>
                </c:pt>
              </c:numCache>
            </c:numRef>
          </c:cat>
          <c:val>
            <c:numRef>
              <c:f>('Act vs Bud'!$C$19,'Act vs Bud'!$E$19,'Act vs Bud'!$G$19,'Act vs Bud'!$I$19,'Act vs Bud'!$K$19,'Act vs Bud'!$M$19,'Act vs Bud'!$O$19,'Act vs Bud'!$Q$19,'Act vs Bud'!$S$19,'Act vs Bud'!$U$19,'Act vs Bud'!$W$19,'Act vs Bud'!$Y$19)</c:f>
              <c:numCache>
                <c:formatCode>_-* #,##0_-;\-* #,##0_-;_-* "-"??_-;_-@_-</c:formatCode>
                <c:ptCount val="12"/>
                <c:pt idx="0">
                  <c:v>9900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1FA7-4499-B979-B5BD686F81D8}"/>
            </c:ext>
          </c:extLst>
        </c:ser>
        <c:dLbls>
          <c:showLegendKey val="0"/>
          <c:showVal val="0"/>
          <c:showCatName val="0"/>
          <c:showSerName val="0"/>
          <c:showPercent val="0"/>
          <c:showBubbleSize val="0"/>
        </c:dLbls>
        <c:gapWidth val="150"/>
        <c:shape val="box"/>
        <c:axId val="421274960"/>
        <c:axId val="1"/>
        <c:axId val="2"/>
      </c:bar3DChart>
      <c:dateAx>
        <c:axId val="4212749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AU"/>
                  <a:t>Month</a:t>
                </a:r>
              </a:p>
            </c:rich>
          </c:tx>
          <c:layout>
            <c:manualLayout>
              <c:xMode val="edge"/>
              <c:yMode val="edge"/>
              <c:x val="0.43640138732658412"/>
              <c:y val="0.80847433415085412"/>
            </c:manualLayout>
          </c:layout>
          <c:overlay val="0"/>
          <c:spPr>
            <a:noFill/>
            <a:ln w="25400">
              <a:noFill/>
            </a:ln>
          </c:spPr>
        </c:title>
        <c:numFmt formatCode="mmm\-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Sales ($)</a:t>
                </a:r>
              </a:p>
            </c:rich>
          </c:tx>
          <c:layout>
            <c:manualLayout>
              <c:xMode val="edge"/>
              <c:yMode val="edge"/>
              <c:x val="1.2409542557180353E-2"/>
              <c:y val="0.43728824060926813"/>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1274960"/>
        <c:crosses val="autoZero"/>
        <c:crossBetween val="between"/>
      </c:valAx>
      <c:serAx>
        <c:axId val="2"/>
        <c:scaling>
          <c:orientation val="minMax"/>
        </c:scaling>
        <c:delete val="0"/>
        <c:axPos val="b"/>
        <c:numFmt formatCode="mmm\-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tickLblSkip val="2"/>
        <c:tickMarkSkip val="1"/>
      </c:ser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legend>
      <c:legendPos val="r"/>
      <c:layout>
        <c:manualLayout>
          <c:xMode val="edge"/>
          <c:yMode val="edge"/>
          <c:x val="0.9308035714285714"/>
          <c:y val="0.50819672131147542"/>
          <c:w val="6.25E-2"/>
          <c:h val="7.2131147540983598E-2"/>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COST OF GOODS</a:t>
            </a:r>
          </a:p>
        </c:rich>
      </c:tx>
      <c:layout>
        <c:manualLayout>
          <c:xMode val="edge"/>
          <c:yMode val="edge"/>
          <c:x val="0.42709411323584556"/>
          <c:y val="2.0339228088292242E-2"/>
        </c:manualLayout>
      </c:layout>
      <c:overlay val="0"/>
      <c:spPr>
        <a:noFill/>
        <a:ln w="25400">
          <a:noFill/>
        </a:ln>
      </c:spPr>
    </c:title>
    <c:autoTitleDeleted val="0"/>
    <c:plotArea>
      <c:layout>
        <c:manualLayout>
          <c:layoutTarget val="inner"/>
          <c:xMode val="edge"/>
          <c:yMode val="edge"/>
          <c:x val="9.6173733195449848E-2"/>
          <c:y val="0.12542372881355932"/>
          <c:w val="0.80558428128231641"/>
          <c:h val="0.764406779661017"/>
        </c:manualLayout>
      </c:layout>
      <c:lineChart>
        <c:grouping val="standard"/>
        <c:varyColors val="0"/>
        <c:ser>
          <c:idx val="0"/>
          <c:order val="0"/>
          <c:tx>
            <c:strRef>
              <c:f>'Act vs Bud'!$F$45</c:f>
              <c:strCache>
                <c:ptCount val="1"/>
                <c:pt idx="0">
                  <c:v>Budget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Bud'!$B$24,'Act vs Bud'!$D$24,'Act vs Bud'!$F$24,'Act vs Bud'!$H$24,'Act vs Bud'!$J$24,'Act vs Bud'!$L$24,'Act vs Bud'!$N$24,'Act vs Bud'!$P$24,'Act vs Bud'!$R$24,'Act vs Bud'!$T$24,'Act vs Bud'!$V$24,'Act vs Bud'!$X$24)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EE2-4BB5-A6CB-D535973212EC}"/>
            </c:ext>
          </c:extLst>
        </c:ser>
        <c:ser>
          <c:idx val="1"/>
          <c:order val="1"/>
          <c:tx>
            <c:strRef>
              <c:f>'Act vs Bud'!$G$45</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Bud'!$C$24,'Act vs Bud'!$E$24,'Act vs Bud'!$G$24,'Act vs Bud'!$I$24,'Act vs Bud'!$K$24,'Act vs Bud'!$M$24,'Act vs Bud'!$O$24,'Act vs Bud'!$Q$24,'Act vs Bud'!$S$24,'Act vs Bud'!$U$24,'Act vs Bud'!$W$24,'Act vs Bud'!$Y$24)</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EE2-4BB5-A6CB-D535973212EC}"/>
            </c:ext>
          </c:extLst>
        </c:ser>
        <c:dLbls>
          <c:showLegendKey val="0"/>
          <c:showVal val="0"/>
          <c:showCatName val="0"/>
          <c:showSerName val="0"/>
          <c:showPercent val="0"/>
          <c:showBubbleSize val="0"/>
        </c:dLbls>
        <c:marker val="1"/>
        <c:smooth val="0"/>
        <c:axId val="981712136"/>
        <c:axId val="1"/>
      </c:lineChart>
      <c:dateAx>
        <c:axId val="98171213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AU"/>
                  <a:t>Month</a:t>
                </a:r>
              </a:p>
            </c:rich>
          </c:tx>
          <c:layout>
            <c:manualLayout>
              <c:xMode val="edge"/>
              <c:yMode val="edge"/>
              <c:x val="0.47673204911886014"/>
              <c:y val="0.94237270341207346"/>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Cost of Goods ($)</a:t>
                </a:r>
              </a:p>
            </c:rich>
          </c:tx>
          <c:layout>
            <c:manualLayout>
              <c:xMode val="edge"/>
              <c:yMode val="edge"/>
              <c:x val="1.1375492125984252E-2"/>
              <c:y val="0.4135589690632933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81712136"/>
        <c:crosses val="autoZero"/>
        <c:crossBetween val="between"/>
      </c:valAx>
      <c:spPr>
        <a:solidFill>
          <a:srgbClr val="C0C0C0"/>
        </a:solidFill>
        <a:ln w="12700">
          <a:solidFill>
            <a:srgbClr val="808080"/>
          </a:solidFill>
          <a:prstDash val="solid"/>
        </a:ln>
      </c:spPr>
    </c:plotArea>
    <c:legend>
      <c:legendPos val="r"/>
      <c:layout>
        <c:manualLayout>
          <c:xMode val="edge"/>
          <c:yMode val="edge"/>
          <c:x val="0.91304344769403822"/>
          <c:y val="0.46481184114280799"/>
          <c:w val="8.3611970378702716E-2"/>
          <c:h val="7.2013252441805398E-2"/>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COGS % OF TURNOVER</a:t>
            </a:r>
          </a:p>
        </c:rich>
      </c:tx>
      <c:layout>
        <c:manualLayout>
          <c:xMode val="edge"/>
          <c:yMode val="edge"/>
          <c:x val="0.39917275965504312"/>
          <c:y val="2.0339228088292242E-2"/>
        </c:manualLayout>
      </c:layout>
      <c:overlay val="0"/>
      <c:spPr>
        <a:noFill/>
        <a:ln w="25400">
          <a:noFill/>
        </a:ln>
      </c:spPr>
    </c:title>
    <c:autoTitleDeleted val="0"/>
    <c:plotArea>
      <c:layout>
        <c:manualLayout>
          <c:layoutTarget val="inner"/>
          <c:xMode val="edge"/>
          <c:yMode val="edge"/>
          <c:x val="8.583247156153051E-2"/>
          <c:y val="0.12542372881355932"/>
          <c:w val="0.81592554291623576"/>
          <c:h val="0.764406779661017"/>
        </c:manualLayout>
      </c:layout>
      <c:lineChart>
        <c:grouping val="standard"/>
        <c:varyColors val="0"/>
        <c:ser>
          <c:idx val="0"/>
          <c:order val="0"/>
          <c:tx>
            <c:strRef>
              <c:f>'Act vs Bud'!$F$45</c:f>
              <c:strCache>
                <c:ptCount val="1"/>
                <c:pt idx="0">
                  <c:v>Budget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Bud'!$B$30,'Act vs Bud'!$D$30,'Act vs Bud'!$F$30,'Act vs Bud'!$H$30,'Act vs Bud'!$J$30,'Act vs Bud'!$L$30,'Act vs Bud'!$N$30,'Act vs Bud'!$P$30,'Act vs Bud'!$R$30,'Act vs Bud'!$T$30,'Act vs Bud'!$V$30,'Act vs Bud'!$X$30)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D34-48D8-ACE5-76CC5ACCA32B}"/>
            </c:ext>
          </c:extLst>
        </c:ser>
        <c:ser>
          <c:idx val="1"/>
          <c:order val="1"/>
          <c:tx>
            <c:strRef>
              <c:f>'Act vs Bud'!$G$45</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Bud'!$C$30,'Act vs Bud'!$E$30,'Act vs Bud'!$G$30,'Act vs Bud'!$I$30,'Act vs Bud'!$K$30,'Act vs Bud'!$M$30,'Act vs Bud'!$O$30,'Act vs Bud'!$Q$30,'Act vs Bud'!$S$30,'Act vs Bud'!$U$30,'Act vs Bud'!$W$30,'Act vs Bud'!$Y$30)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D34-48D8-ACE5-76CC5ACCA32B}"/>
            </c:ext>
          </c:extLst>
        </c:ser>
        <c:dLbls>
          <c:showLegendKey val="0"/>
          <c:showVal val="0"/>
          <c:showCatName val="0"/>
          <c:showSerName val="0"/>
          <c:showPercent val="0"/>
          <c:showBubbleSize val="0"/>
        </c:dLbls>
        <c:marker val="1"/>
        <c:smooth val="0"/>
        <c:axId val="416337816"/>
        <c:axId val="1"/>
      </c:lineChart>
      <c:dateAx>
        <c:axId val="41633781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AU"/>
                  <a:t>Month</a:t>
                </a:r>
              </a:p>
            </c:rich>
          </c:tx>
          <c:layout>
            <c:manualLayout>
              <c:xMode val="edge"/>
              <c:yMode val="edge"/>
              <c:x val="0.47156132827146607"/>
              <c:y val="0.94237270341207346"/>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COGS %</a:t>
                </a:r>
              </a:p>
            </c:rich>
          </c:tx>
          <c:layout>
            <c:manualLayout>
              <c:xMode val="edge"/>
              <c:yMode val="edge"/>
              <c:x val="1.1375492125984252E-2"/>
              <c:y val="0.4593220601523170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337816"/>
        <c:crosses val="autoZero"/>
        <c:crossBetween val="between"/>
      </c:valAx>
      <c:spPr>
        <a:solidFill>
          <a:srgbClr val="C0C0C0"/>
        </a:solidFill>
        <a:ln w="12700">
          <a:solidFill>
            <a:srgbClr val="808080"/>
          </a:solidFill>
          <a:prstDash val="solid"/>
        </a:ln>
      </c:spPr>
    </c:plotArea>
    <c:legend>
      <c:legendPos val="r"/>
      <c:layout>
        <c:manualLayout>
          <c:xMode val="edge"/>
          <c:yMode val="edge"/>
          <c:x val="0.91304344769403822"/>
          <c:y val="0.46481184114280799"/>
          <c:w val="8.3611970378702716E-2"/>
          <c:h val="7.2013252441805398E-2"/>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OTHER EXPENSES</a:t>
            </a:r>
          </a:p>
        </c:rich>
      </c:tx>
      <c:layout>
        <c:manualLayout>
          <c:xMode val="edge"/>
          <c:yMode val="edge"/>
          <c:x val="0.41882112392200976"/>
          <c:y val="2.0339228088292242E-2"/>
        </c:manualLayout>
      </c:layout>
      <c:overlay val="0"/>
      <c:spPr>
        <a:noFill/>
        <a:ln w="25400">
          <a:noFill/>
        </a:ln>
      </c:spPr>
    </c:title>
    <c:autoTitleDeleted val="0"/>
    <c:plotArea>
      <c:layout>
        <c:manualLayout>
          <c:layoutTarget val="inner"/>
          <c:xMode val="edge"/>
          <c:yMode val="edge"/>
          <c:x val="9.6173733195449848E-2"/>
          <c:y val="0.12542372881355932"/>
          <c:w val="0.80558428128231641"/>
          <c:h val="0.764406779661017"/>
        </c:manualLayout>
      </c:layout>
      <c:lineChart>
        <c:grouping val="standard"/>
        <c:varyColors val="0"/>
        <c:ser>
          <c:idx val="0"/>
          <c:order val="0"/>
          <c:tx>
            <c:strRef>
              <c:f>'Act vs Bud'!$L$45</c:f>
              <c:strCache>
                <c:ptCount val="1"/>
                <c:pt idx="0">
                  <c:v>Budget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Bud'!$B$26,'Act vs Bud'!$D$26,'Act vs Bud'!$F$26,'Act vs Bud'!$H$26,'Act vs Bud'!$J$26,'Act vs Bud'!$L$26,'Act vs Bud'!$N$26,'Act vs Bud'!$P$26,'Act vs Bud'!$R$26,'Act vs Bud'!$T$26,'Act vs Bud'!$V$26,'Act vs Bud'!$X$26)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609-410F-AC2B-479DFAE95846}"/>
            </c:ext>
          </c:extLst>
        </c:ser>
        <c:ser>
          <c:idx val="1"/>
          <c:order val="1"/>
          <c:tx>
            <c:strRef>
              <c:f>'Act vs Bud'!$M$45</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Bud'!$C$26,'Act vs Bud'!$E$26,'Act vs Bud'!$G$26,'Act vs Bud'!$I$26,'Act vs Bud'!$K$26,'Act vs Bud'!$M$26,'Act vs Bud'!$O$26,'Act vs Bud'!$Q$26,'Act vs Bud'!$S$26,'Act vs Bud'!$U$26,'Act vs Bud'!$W$26,'Act vs Bud'!$Y$26)</c:f>
              <c:numCache>
                <c:formatCode>_-* #,##0_-;\-* #,##0_-;_-* "-"??_-;_-@_-</c:formatCode>
                <c:ptCount val="12"/>
                <c:pt idx="1">
                  <c:v>0</c:v>
                </c:pt>
                <c:pt idx="2">
                  <c:v>0</c:v>
                </c:pt>
                <c:pt idx="3">
                  <c:v>0</c:v>
                </c:pt>
                <c:pt idx="4">
                  <c:v>0</c:v>
                </c:pt>
              </c:numCache>
            </c:numRef>
          </c:val>
          <c:smooth val="0"/>
          <c:extLst>
            <c:ext xmlns:c16="http://schemas.microsoft.com/office/drawing/2014/chart" uri="{C3380CC4-5D6E-409C-BE32-E72D297353CC}">
              <c16:uniqueId val="{00000001-4609-410F-AC2B-479DFAE95846}"/>
            </c:ext>
          </c:extLst>
        </c:ser>
        <c:dLbls>
          <c:showLegendKey val="0"/>
          <c:showVal val="0"/>
          <c:showCatName val="0"/>
          <c:showSerName val="0"/>
          <c:showPercent val="0"/>
          <c:showBubbleSize val="0"/>
        </c:dLbls>
        <c:marker val="1"/>
        <c:smooth val="0"/>
        <c:axId val="346908576"/>
        <c:axId val="1"/>
      </c:lineChart>
      <c:dateAx>
        <c:axId val="34690857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AU"/>
                  <a:t>Month</a:t>
                </a:r>
              </a:p>
            </c:rich>
          </c:tx>
          <c:layout>
            <c:manualLayout>
              <c:xMode val="edge"/>
              <c:yMode val="edge"/>
              <c:x val="0.47673204911886014"/>
              <c:y val="0.94237270341207346"/>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Other Expenses ($)</a:t>
                </a:r>
              </a:p>
            </c:rich>
          </c:tx>
          <c:layout>
            <c:manualLayout>
              <c:xMode val="edge"/>
              <c:yMode val="edge"/>
              <c:x val="1.1375492125984252E-2"/>
              <c:y val="0.40339004345768253"/>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46908576"/>
        <c:crosses val="autoZero"/>
        <c:crossBetween val="between"/>
      </c:valAx>
      <c:spPr>
        <a:solidFill>
          <a:srgbClr val="C0C0C0"/>
        </a:solidFill>
        <a:ln w="12700">
          <a:solidFill>
            <a:srgbClr val="808080"/>
          </a:solidFill>
          <a:prstDash val="solid"/>
        </a:ln>
      </c:spPr>
    </c:plotArea>
    <c:legend>
      <c:legendPos val="r"/>
      <c:layout>
        <c:manualLayout>
          <c:xMode val="edge"/>
          <c:yMode val="edge"/>
          <c:x val="0.91304344769403822"/>
          <c:y val="0.46481184114280799"/>
          <c:w val="8.3611970378702716E-2"/>
          <c:h val="7.2013252441805398E-2"/>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TOTAL EXPENSES</a:t>
            </a:r>
          </a:p>
        </c:rich>
      </c:tx>
      <c:layout>
        <c:manualLayout>
          <c:xMode val="edge"/>
          <c:yMode val="edge"/>
          <c:x val="0.42088934195725536"/>
          <c:y val="2.0339228088292242E-2"/>
        </c:manualLayout>
      </c:layout>
      <c:overlay val="0"/>
      <c:spPr>
        <a:noFill/>
        <a:ln w="25400">
          <a:noFill/>
        </a:ln>
      </c:spPr>
    </c:title>
    <c:autoTitleDeleted val="0"/>
    <c:plotArea>
      <c:layout>
        <c:manualLayout>
          <c:layoutTarget val="inner"/>
          <c:xMode val="edge"/>
          <c:yMode val="edge"/>
          <c:x val="9.6173733195449848E-2"/>
          <c:y val="0.12542372881355932"/>
          <c:w val="0.80558428128231641"/>
          <c:h val="0.764406779661017"/>
        </c:manualLayout>
      </c:layout>
      <c:lineChart>
        <c:grouping val="standard"/>
        <c:varyColors val="0"/>
        <c:ser>
          <c:idx val="0"/>
          <c:order val="0"/>
          <c:tx>
            <c:strRef>
              <c:f>Budget!$J$65:$N$65</c:f>
              <c:strCache>
                <c:ptCount val="5"/>
                <c:pt idx="0">
                  <c:v>Feb-22</c:v>
                </c:pt>
                <c:pt idx="1">
                  <c:v>Mar-22</c:v>
                </c:pt>
                <c:pt idx="2">
                  <c:v>Apr-22</c:v>
                </c:pt>
                <c:pt idx="3">
                  <c:v>May-22</c:v>
                </c:pt>
                <c:pt idx="4">
                  <c:v>Jun-22</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('Act vs Bud'!$B$27,'Act vs Bud'!$D$27,'Act vs Bud'!$F$27,'Act vs Bud'!$H$27,'Act vs Bud'!$J$27,'Act vs Bud'!$L$27,'Act vs Bud'!$N$27,'Act vs Bud'!$P$27,'Act vs Bud'!$R$27,'Act vs Bud'!$T$27,'Act vs Bud'!$V$27,'Act vs Bud'!$X$27)</c:f>
              <c:numCache>
                <c:formatCode>_(* #,##0_);_(* \(#,##0\);_(* "-"_);_(@_)</c:formatCode>
                <c:ptCount val="12"/>
                <c:pt idx="0">
                  <c:v>15056.25</c:v>
                </c:pt>
                <c:pt idx="1">
                  <c:v>15056.25</c:v>
                </c:pt>
                <c:pt idx="2">
                  <c:v>15056.25</c:v>
                </c:pt>
                <c:pt idx="3">
                  <c:v>15056.25</c:v>
                </c:pt>
                <c:pt idx="4">
                  <c:v>15056.25</c:v>
                </c:pt>
                <c:pt idx="5">
                  <c:v>15512.5</c:v>
                </c:pt>
                <c:pt idx="6">
                  <c:v>10037.5</c:v>
                </c:pt>
                <c:pt idx="7">
                  <c:v>10037.5</c:v>
                </c:pt>
                <c:pt idx="8">
                  <c:v>0</c:v>
                </c:pt>
                <c:pt idx="9">
                  <c:v>0</c:v>
                </c:pt>
                <c:pt idx="10">
                  <c:v>0</c:v>
                </c:pt>
                <c:pt idx="11">
                  <c:v>0</c:v>
                </c:pt>
              </c:numCache>
            </c:numRef>
          </c:val>
          <c:smooth val="0"/>
          <c:extLst>
            <c:ext xmlns:c15="http://schemas.microsoft.com/office/drawing/2012/chart" uri="{02D57815-91ED-43cb-92C2-25804820EDAC}">
              <c15:filteredCategoryTitle>
                <c15:cat>
                  <c:multiLvlStrRef>
                    <c:extLst>
                      <c:ext uri="{02D57815-91ED-43cb-92C2-25804820EDAC}">
                        <c15:formulaRef>
                          <c15:sqref>'Act vs Bud'!#REF!</c15:sqref>
                        </c15:formulaRef>
                      </c:ext>
                    </c:extLst>
                  </c:multiLvlStrRef>
                </c15:cat>
              </c15:filteredCategoryTitle>
            </c:ext>
            <c:ext xmlns:c16="http://schemas.microsoft.com/office/drawing/2014/chart" uri="{C3380CC4-5D6E-409C-BE32-E72D297353CC}">
              <c16:uniqueId val="{00000000-833B-4C71-B6A1-E8B0F3001085}"/>
            </c:ext>
          </c:extLst>
        </c:ser>
        <c:ser>
          <c:idx val="1"/>
          <c:order val="1"/>
          <c:tx>
            <c:strRef>
              <c:f>'Act vs Bud'!$P$45</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('Act vs Bud'!$C$27,'Act vs Bud'!$E$27,'Act vs Bud'!$G$27,'Act vs Bud'!$I$27,'Act vs Bud'!$K$27,'Act vs Bud'!$M$27,'Act vs Bud'!$O$27,'Act vs Bud'!$Q$27,'Act vs Bud'!$S$27,'Act vs Bud'!$U$27,'Act vs Bud'!$W$27,'Act vs Bud'!$Y$27)</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multiLvlStrRef>
                    <c:extLst>
                      <c:ext uri="{02D57815-91ED-43cb-92C2-25804820EDAC}">
                        <c15:formulaRef>
                          <c15:sqref>'Act vs Bud'!#REF!</c15:sqref>
                        </c15:formulaRef>
                      </c:ext>
                    </c:extLst>
                  </c:multiLvlStrRef>
                </c15:cat>
              </c15:filteredCategoryTitle>
            </c:ext>
            <c:ext xmlns:c16="http://schemas.microsoft.com/office/drawing/2014/chart" uri="{C3380CC4-5D6E-409C-BE32-E72D297353CC}">
              <c16:uniqueId val="{00000001-833B-4C71-B6A1-E8B0F3001085}"/>
            </c:ext>
          </c:extLst>
        </c:ser>
        <c:dLbls>
          <c:showLegendKey val="0"/>
          <c:showVal val="0"/>
          <c:showCatName val="0"/>
          <c:showSerName val="0"/>
          <c:showPercent val="0"/>
          <c:showBubbleSize val="0"/>
        </c:dLbls>
        <c:marker val="1"/>
        <c:smooth val="0"/>
        <c:axId val="666145288"/>
        <c:axId val="1"/>
      </c:lineChart>
      <c:catAx>
        <c:axId val="66614528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AU"/>
                  <a:t>Month</a:t>
                </a:r>
              </a:p>
            </c:rich>
          </c:tx>
          <c:layout>
            <c:manualLayout>
              <c:xMode val="edge"/>
              <c:yMode val="edge"/>
              <c:x val="0.47673204911886014"/>
              <c:y val="0.942372703412073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Total Expenses ($)</a:t>
                </a:r>
              </a:p>
            </c:rich>
          </c:tx>
          <c:layout>
            <c:manualLayout>
              <c:xMode val="edge"/>
              <c:yMode val="edge"/>
              <c:x val="1.1375492125984252E-2"/>
              <c:y val="0.406779914805731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6145288"/>
        <c:crosses val="autoZero"/>
        <c:crossBetween val="between"/>
      </c:valAx>
      <c:spPr>
        <a:solidFill>
          <a:srgbClr val="C0C0C0"/>
        </a:solidFill>
        <a:ln w="12700">
          <a:solidFill>
            <a:srgbClr val="808080"/>
          </a:solidFill>
          <a:prstDash val="solid"/>
        </a:ln>
      </c:spPr>
    </c:plotArea>
    <c:legend>
      <c:legendPos val="r"/>
      <c:layout>
        <c:manualLayout>
          <c:xMode val="edge"/>
          <c:yMode val="edge"/>
          <c:x val="0.91304344769403822"/>
          <c:y val="0.46481184114280799"/>
          <c:w val="8.3611970378702716E-2"/>
          <c:h val="7.2013252441805398E-2"/>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NET PROFIT</a:t>
            </a:r>
          </a:p>
        </c:rich>
      </c:tx>
      <c:layout>
        <c:manualLayout>
          <c:xMode val="edge"/>
          <c:yMode val="edge"/>
          <c:x val="0.44674259467566557"/>
          <c:y val="2.0339228088292242E-2"/>
        </c:manualLayout>
      </c:layout>
      <c:overlay val="0"/>
      <c:spPr>
        <a:noFill/>
        <a:ln w="25400">
          <a:noFill/>
        </a:ln>
      </c:spPr>
    </c:title>
    <c:autoTitleDeleted val="0"/>
    <c:plotArea>
      <c:layout>
        <c:manualLayout>
          <c:layoutTarget val="inner"/>
          <c:xMode val="edge"/>
          <c:yMode val="edge"/>
          <c:x val="9.6173733195449848E-2"/>
          <c:y val="0.12542372881355932"/>
          <c:w val="0.80558428128231641"/>
          <c:h val="0.764406779661017"/>
        </c:manualLayout>
      </c:layout>
      <c:lineChart>
        <c:grouping val="standard"/>
        <c:varyColors val="0"/>
        <c:ser>
          <c:idx val="0"/>
          <c:order val="0"/>
          <c:tx>
            <c:strRef>
              <c:f>'Act vs Bud'!$R$45</c:f>
              <c:strCache>
                <c:ptCount val="1"/>
                <c:pt idx="0">
                  <c:v>Budget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Bud'!$B$29,'Act vs Bud'!$D$29,'Act vs Bud'!$F$29,'Act vs Bud'!$H$29,'Act vs Bud'!$J$29,'Act vs Bud'!$L$29,'Act vs Bud'!$N$29,'Act vs Bud'!$P$29,'Act vs Bud'!$R$29,'Act vs Bud'!$T$29,'Act vs Bud'!$V$29,'Act vs Bud'!$X$29)</c:f>
              <c:numCache>
                <c:formatCode>_(* #,##0_);_(* \(#,##0\);_(* "-"_);_(@_)</c:formatCode>
                <c:ptCount val="12"/>
                <c:pt idx="0">
                  <c:v>-15056.25</c:v>
                </c:pt>
                <c:pt idx="1">
                  <c:v>-15056.25</c:v>
                </c:pt>
                <c:pt idx="2">
                  <c:v>-15056.25</c:v>
                </c:pt>
                <c:pt idx="3">
                  <c:v>-15056.25</c:v>
                </c:pt>
                <c:pt idx="4">
                  <c:v>-15056.25</c:v>
                </c:pt>
                <c:pt idx="5">
                  <c:v>-15512.5</c:v>
                </c:pt>
                <c:pt idx="6">
                  <c:v>-10037.5</c:v>
                </c:pt>
                <c:pt idx="7">
                  <c:v>-10037.5</c:v>
                </c:pt>
                <c:pt idx="8">
                  <c:v>0</c:v>
                </c:pt>
                <c:pt idx="9">
                  <c:v>0</c:v>
                </c:pt>
                <c:pt idx="10">
                  <c:v>0</c:v>
                </c:pt>
                <c:pt idx="11">
                  <c:v>0</c:v>
                </c:pt>
              </c:numCache>
            </c:numRef>
          </c:val>
          <c:smooth val="0"/>
          <c:extLst>
            <c:ext xmlns:c16="http://schemas.microsoft.com/office/drawing/2014/chart" uri="{C3380CC4-5D6E-409C-BE32-E72D297353CC}">
              <c16:uniqueId val="{00000000-5777-4ADA-9C1D-15D260CCD838}"/>
            </c:ext>
          </c:extLst>
        </c:ser>
        <c:ser>
          <c:idx val="1"/>
          <c:order val="1"/>
          <c:tx>
            <c:strRef>
              <c:f>'Act vs Bud'!$S$45</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Bud'!$C$29,'Act vs Bud'!$E$29,'Act vs Bud'!$G$29,'Act vs Bud'!$I$29,'Act vs Bud'!$K$29,'Act vs Bud'!$M$29,'Act vs Bud'!$O$29,'Act vs Bud'!$Q$29,'Act vs Bud'!$S$29,'Act vs Bud'!$U$29,'Act vs Bud'!$W$29,'Act vs Bud'!$Y$29)</c:f>
              <c:numCache>
                <c:formatCode>_-* #,##0_-;\-* #,##0_-;_-* "-"??_-;_-@_-</c:formatCode>
                <c:ptCount val="12"/>
                <c:pt idx="0">
                  <c:v>9900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777-4ADA-9C1D-15D260CCD838}"/>
            </c:ext>
          </c:extLst>
        </c:ser>
        <c:dLbls>
          <c:showLegendKey val="0"/>
          <c:showVal val="0"/>
          <c:showCatName val="0"/>
          <c:showSerName val="0"/>
          <c:showPercent val="0"/>
          <c:showBubbleSize val="0"/>
        </c:dLbls>
        <c:marker val="1"/>
        <c:smooth val="0"/>
        <c:axId val="416338472"/>
        <c:axId val="1"/>
      </c:lineChart>
      <c:dateAx>
        <c:axId val="41633847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AU"/>
                  <a:t>Month</a:t>
                </a:r>
              </a:p>
            </c:rich>
          </c:tx>
          <c:layout>
            <c:manualLayout>
              <c:xMode val="edge"/>
              <c:yMode val="edge"/>
              <c:x val="0.47673204911886014"/>
              <c:y val="0.94237287552170734"/>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Net Profit ($)</a:t>
                </a:r>
              </a:p>
            </c:rich>
          </c:tx>
          <c:layout>
            <c:manualLayout>
              <c:xMode val="edge"/>
              <c:yMode val="edge"/>
              <c:x val="1.1375492125984252E-2"/>
              <c:y val="0.43728824060926813"/>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338472"/>
        <c:crosses val="autoZero"/>
        <c:crossBetween val="between"/>
      </c:valAx>
      <c:spPr>
        <a:solidFill>
          <a:srgbClr val="C0C0C0"/>
        </a:solidFill>
        <a:ln w="12700">
          <a:solidFill>
            <a:srgbClr val="808080"/>
          </a:solidFill>
          <a:prstDash val="solid"/>
        </a:ln>
      </c:spPr>
    </c:plotArea>
    <c:legend>
      <c:legendPos val="r"/>
      <c:layout>
        <c:manualLayout>
          <c:xMode val="edge"/>
          <c:yMode val="edge"/>
          <c:x val="0.91304344769403822"/>
          <c:y val="0.46481184114280799"/>
          <c:w val="8.3611970378702716E-2"/>
          <c:h val="7.2013252441805398E-2"/>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BANK ACCOUNT</a:t>
            </a:r>
          </a:p>
        </c:rich>
      </c:tx>
      <c:layout>
        <c:manualLayout>
          <c:xMode val="edge"/>
          <c:yMode val="edge"/>
          <c:x val="0.44674259467566557"/>
          <c:y val="2.0339228088292242E-2"/>
        </c:manualLayout>
      </c:layout>
      <c:overlay val="0"/>
      <c:spPr>
        <a:noFill/>
        <a:ln w="25400">
          <a:noFill/>
        </a:ln>
      </c:spPr>
    </c:title>
    <c:autoTitleDeleted val="0"/>
    <c:plotArea>
      <c:layout>
        <c:manualLayout>
          <c:layoutTarget val="inner"/>
          <c:xMode val="edge"/>
          <c:yMode val="edge"/>
          <c:x val="9.6173733195449848E-2"/>
          <c:y val="0.12542372881355932"/>
          <c:w val="0.80558428128231641"/>
          <c:h val="0.764406779661017"/>
        </c:manualLayout>
      </c:layout>
      <c:lineChart>
        <c:grouping val="standard"/>
        <c:varyColors val="0"/>
        <c:ser>
          <c:idx val="0"/>
          <c:order val="0"/>
          <c:tx>
            <c:strRef>
              <c:f>'Act vs Bud'!$R$45</c:f>
              <c:strCache>
                <c:ptCount val="1"/>
                <c:pt idx="0">
                  <c:v>Budget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Bud'!$X$46:$X$57</c:f>
              <c:numCache>
                <c:formatCode>#,##0;\(#,##0\)</c:formatCode>
                <c:ptCount val="12"/>
                <c:pt idx="0">
                  <c:v>-15056.25</c:v>
                </c:pt>
                <c:pt idx="1">
                  <c:v>-30112.5</c:v>
                </c:pt>
                <c:pt idx="2">
                  <c:v>-45168.75</c:v>
                </c:pt>
                <c:pt idx="3">
                  <c:v>-60225</c:v>
                </c:pt>
                <c:pt idx="4">
                  <c:v>-75281.25</c:v>
                </c:pt>
                <c:pt idx="5">
                  <c:v>-90793.75</c:v>
                </c:pt>
                <c:pt idx="6">
                  <c:v>-100831.25</c:v>
                </c:pt>
                <c:pt idx="7">
                  <c:v>-110868.75</c:v>
                </c:pt>
                <c:pt idx="8">
                  <c:v>-110868.75</c:v>
                </c:pt>
                <c:pt idx="9">
                  <c:v>-110868.75</c:v>
                </c:pt>
                <c:pt idx="10">
                  <c:v>-110868.75</c:v>
                </c:pt>
                <c:pt idx="11">
                  <c:v>-110868.75</c:v>
                </c:pt>
              </c:numCache>
            </c:numRef>
          </c:val>
          <c:smooth val="0"/>
          <c:extLst>
            <c:ext xmlns:c16="http://schemas.microsoft.com/office/drawing/2014/chart" uri="{C3380CC4-5D6E-409C-BE32-E72D297353CC}">
              <c16:uniqueId val="{00000000-2157-48DD-944E-D8A552E9E056}"/>
            </c:ext>
          </c:extLst>
        </c:ser>
        <c:ser>
          <c:idx val="1"/>
          <c:order val="1"/>
          <c:tx>
            <c:strRef>
              <c:f>'Act vs Bud'!$S$45</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Budget!$J$65:$N$65</c:f>
              <c:numCache>
                <c:formatCode>mmm\-yy</c:formatCode>
                <c:ptCount val="5"/>
                <c:pt idx="0">
                  <c:v>44595</c:v>
                </c:pt>
                <c:pt idx="1">
                  <c:v>44626</c:v>
                </c:pt>
                <c:pt idx="2">
                  <c:v>44657</c:v>
                </c:pt>
                <c:pt idx="3">
                  <c:v>44688</c:v>
                </c:pt>
                <c:pt idx="4">
                  <c:v>44719</c:v>
                </c:pt>
              </c:numCache>
            </c:numRef>
          </c:cat>
          <c:val>
            <c:numRef>
              <c:f>'Act vs Bud'!$Y$46:$Y$57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157-48DD-944E-D8A552E9E056}"/>
            </c:ext>
          </c:extLst>
        </c:ser>
        <c:dLbls>
          <c:showLegendKey val="0"/>
          <c:showVal val="0"/>
          <c:showCatName val="0"/>
          <c:showSerName val="0"/>
          <c:showPercent val="0"/>
          <c:showBubbleSize val="0"/>
        </c:dLbls>
        <c:marker val="1"/>
        <c:smooth val="0"/>
        <c:axId val="981710496"/>
        <c:axId val="1"/>
      </c:lineChart>
      <c:dateAx>
        <c:axId val="98171049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AU"/>
                  <a:t>Month</a:t>
                </a:r>
              </a:p>
            </c:rich>
          </c:tx>
          <c:layout>
            <c:manualLayout>
              <c:xMode val="edge"/>
              <c:yMode val="edge"/>
              <c:x val="0.47673204911886014"/>
              <c:y val="0.94237270341207346"/>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81710496"/>
        <c:crosses val="autoZero"/>
        <c:crossBetween val="between"/>
      </c:valAx>
      <c:spPr>
        <a:solidFill>
          <a:srgbClr val="C0C0C0"/>
        </a:solidFill>
        <a:ln w="12700">
          <a:solidFill>
            <a:srgbClr val="808080"/>
          </a:solidFill>
          <a:prstDash val="solid"/>
        </a:ln>
      </c:spPr>
    </c:plotArea>
    <c:legend>
      <c:legendPos val="r"/>
      <c:layout>
        <c:manualLayout>
          <c:xMode val="edge"/>
          <c:yMode val="edge"/>
          <c:x val="0.91304344769403822"/>
          <c:y val="0.46644843165096167"/>
          <c:w val="8.3611970378702716E-2"/>
          <c:h val="7.2013252441805398E-2"/>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zoomScale="92" workbookViewId="0"/>
  </sheetViews>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zoomScale="92" workbookViewId="0"/>
  </sheetViews>
  <pageMargins left="0.75" right="0.75" top="1" bottom="1" header="0.5" footer="0.5"/>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92" workbookViewId="0"/>
  </sheetViews>
  <pageMargins left="0.75" right="0.75" top="1" bottom="1" header="0.5" footer="0.5"/>
  <pageSetup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92" workbookViewId="0"/>
  </sheetViews>
  <pageMargins left="0.75" right="0.75" top="1" bottom="1" header="0.5" footer="0.5"/>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92" workbookViewId="0"/>
  </sheetViews>
  <pageMargins left="0.75" right="0.75" top="1" bottom="1" header="0.5" footer="0.5"/>
  <pageSetup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92" workbookViewId="0"/>
  </sheetViews>
  <pageMargins left="0.75" right="0.75" top="1" bottom="1" header="0.5" footer="0.5"/>
  <pageSetup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92"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67683</xdr:colOff>
      <xdr:row>0</xdr:row>
      <xdr:rowOff>190499</xdr:rowOff>
    </xdr:from>
    <xdr:to>
      <xdr:col>15</xdr:col>
      <xdr:colOff>179505</xdr:colOff>
      <xdr:row>6</xdr:row>
      <xdr:rowOff>95249</xdr:rowOff>
    </xdr:to>
    <xdr:pic>
      <xdr:nvPicPr>
        <xdr:cNvPr id="3" name="Picture 2">
          <a:extLst>
            <a:ext uri="{FF2B5EF4-FFF2-40B4-BE49-F238E27FC236}">
              <a16:creationId xmlns:a16="http://schemas.microsoft.com/office/drawing/2014/main" id="{51498CA2-62A3-4AA8-BDD7-F4ABCB0A664E}"/>
            </a:ext>
          </a:extLst>
        </xdr:cNvPr>
        <xdr:cNvPicPr>
          <a:picLocks noChangeAspect="1"/>
        </xdr:cNvPicPr>
      </xdr:nvPicPr>
      <xdr:blipFill>
        <a:blip xmlns:r="http://schemas.openxmlformats.org/officeDocument/2006/relationships" r:embed="rId1"/>
        <a:stretch>
          <a:fillRect/>
        </a:stretch>
      </xdr:blipFill>
      <xdr:spPr>
        <a:xfrm>
          <a:off x="11799308" y="190499"/>
          <a:ext cx="2461322" cy="1381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27</xdr:col>
      <xdr:colOff>104775</xdr:colOff>
      <xdr:row>0</xdr:row>
      <xdr:rowOff>0</xdr:rowOff>
    </xdr:from>
    <xdr:to>
      <xdr:col>31</xdr:col>
      <xdr:colOff>89597</xdr:colOff>
      <xdr:row>5</xdr:row>
      <xdr:rowOff>38100</xdr:rowOff>
    </xdr:to>
    <xdr:pic>
      <xdr:nvPicPr>
        <xdr:cNvPr id="2" name="Picture 1">
          <a:extLst>
            <a:ext uri="{FF2B5EF4-FFF2-40B4-BE49-F238E27FC236}">
              <a16:creationId xmlns:a16="http://schemas.microsoft.com/office/drawing/2014/main" id="{F17D5393-C02C-4952-9DFB-D1F7EE22D244}"/>
            </a:ext>
          </a:extLst>
        </xdr:cNvPr>
        <xdr:cNvPicPr>
          <a:picLocks noChangeAspect="1"/>
        </xdr:cNvPicPr>
      </xdr:nvPicPr>
      <xdr:blipFill>
        <a:blip xmlns:r="http://schemas.openxmlformats.org/officeDocument/2006/relationships" r:embed="rId1"/>
        <a:stretch>
          <a:fillRect/>
        </a:stretch>
      </xdr:blipFill>
      <xdr:spPr>
        <a:xfrm>
          <a:off x="20955000" y="0"/>
          <a:ext cx="2461322" cy="1381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2461322</xdr:colOff>
      <xdr:row>5</xdr:row>
      <xdr:rowOff>63500</xdr:rowOff>
    </xdr:to>
    <xdr:pic>
      <xdr:nvPicPr>
        <xdr:cNvPr id="3" name="Picture 2">
          <a:extLst>
            <a:ext uri="{FF2B5EF4-FFF2-40B4-BE49-F238E27FC236}">
              <a16:creationId xmlns:a16="http://schemas.microsoft.com/office/drawing/2014/main" id="{021FDDBF-4040-4010-9D7C-850E2959EFE0}"/>
            </a:ext>
          </a:extLst>
        </xdr:cNvPr>
        <xdr:cNvPicPr>
          <a:picLocks noChangeAspect="1"/>
        </xdr:cNvPicPr>
      </xdr:nvPicPr>
      <xdr:blipFill>
        <a:blip xmlns:r="http://schemas.openxmlformats.org/officeDocument/2006/relationships" r:embed="rId1"/>
        <a:stretch>
          <a:fillRect/>
        </a:stretch>
      </xdr:blipFill>
      <xdr:spPr>
        <a:xfrm>
          <a:off x="10874375" y="0"/>
          <a:ext cx="2461322" cy="1381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8534400" cy="5810250"/>
    <xdr:graphicFrame macro="">
      <xdr:nvGraphicFramePr>
        <xdr:cNvPr id="2" name="Chart 1">
          <a:extLst>
            <a:ext uri="{FF2B5EF4-FFF2-40B4-BE49-F238E27FC236}">
              <a16:creationId xmlns:a16="http://schemas.microsoft.com/office/drawing/2014/main" id="{8B398C45-3107-479F-9919-DA0C1FF907E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534400" cy="5810250"/>
    <xdr:graphicFrame macro="">
      <xdr:nvGraphicFramePr>
        <xdr:cNvPr id="2" name="Chart 1">
          <a:extLst>
            <a:ext uri="{FF2B5EF4-FFF2-40B4-BE49-F238E27FC236}">
              <a16:creationId xmlns:a16="http://schemas.microsoft.com/office/drawing/2014/main" id="{B1A6532C-7542-4511-91E9-5476E76B27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534400" cy="5810250"/>
    <xdr:graphicFrame macro="">
      <xdr:nvGraphicFramePr>
        <xdr:cNvPr id="2" name="Chart 1">
          <a:extLst>
            <a:ext uri="{FF2B5EF4-FFF2-40B4-BE49-F238E27FC236}">
              <a16:creationId xmlns:a16="http://schemas.microsoft.com/office/drawing/2014/main" id="{50882B8D-244B-4017-A608-C50F09911E4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534400" cy="5810250"/>
    <xdr:graphicFrame macro="">
      <xdr:nvGraphicFramePr>
        <xdr:cNvPr id="2" name="Chart 1">
          <a:extLst>
            <a:ext uri="{FF2B5EF4-FFF2-40B4-BE49-F238E27FC236}">
              <a16:creationId xmlns:a16="http://schemas.microsoft.com/office/drawing/2014/main" id="{EDB4F069-770C-4191-A3E7-F1521E6D36F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534400" cy="5810250"/>
    <xdr:graphicFrame macro="">
      <xdr:nvGraphicFramePr>
        <xdr:cNvPr id="2" name="Chart 1">
          <a:extLst>
            <a:ext uri="{FF2B5EF4-FFF2-40B4-BE49-F238E27FC236}">
              <a16:creationId xmlns:a16="http://schemas.microsoft.com/office/drawing/2014/main" id="{083AA380-3470-4961-8E20-77F430203C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534400" cy="5810250"/>
    <xdr:graphicFrame macro="">
      <xdr:nvGraphicFramePr>
        <xdr:cNvPr id="2" name="Chart 1">
          <a:extLst>
            <a:ext uri="{FF2B5EF4-FFF2-40B4-BE49-F238E27FC236}">
              <a16:creationId xmlns:a16="http://schemas.microsoft.com/office/drawing/2014/main" id="{D3C0AA9B-0ADC-460F-8848-14F6C358B22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534400" cy="5810250"/>
    <xdr:graphicFrame macro="">
      <xdr:nvGraphicFramePr>
        <xdr:cNvPr id="2" name="Chart 1">
          <a:extLst>
            <a:ext uri="{FF2B5EF4-FFF2-40B4-BE49-F238E27FC236}">
              <a16:creationId xmlns:a16="http://schemas.microsoft.com/office/drawing/2014/main" id="{5D8C3EC1-61FF-44F0-8BC5-64DAC4E93E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4</xdr:col>
      <xdr:colOff>428625</xdr:colOff>
      <xdr:row>0</xdr:row>
      <xdr:rowOff>47625</xdr:rowOff>
    </xdr:from>
    <xdr:to>
      <xdr:col>8</xdr:col>
      <xdr:colOff>476947</xdr:colOff>
      <xdr:row>4</xdr:row>
      <xdr:rowOff>47625</xdr:rowOff>
    </xdr:to>
    <xdr:pic>
      <xdr:nvPicPr>
        <xdr:cNvPr id="3" name="Picture 2">
          <a:extLst>
            <a:ext uri="{FF2B5EF4-FFF2-40B4-BE49-F238E27FC236}">
              <a16:creationId xmlns:a16="http://schemas.microsoft.com/office/drawing/2014/main" id="{10DFC2DB-B0D7-43B0-B826-91884314C4D5}"/>
            </a:ext>
          </a:extLst>
        </xdr:cNvPr>
        <xdr:cNvPicPr>
          <a:picLocks noChangeAspect="1"/>
        </xdr:cNvPicPr>
      </xdr:nvPicPr>
      <xdr:blipFill>
        <a:blip xmlns:r="http://schemas.openxmlformats.org/officeDocument/2006/relationships" r:embed="rId1"/>
        <a:stretch>
          <a:fillRect/>
        </a:stretch>
      </xdr:blipFill>
      <xdr:spPr>
        <a:xfrm>
          <a:off x="8524875" y="47625"/>
          <a:ext cx="2461322" cy="1381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444500</xdr:colOff>
      <xdr:row>0</xdr:row>
      <xdr:rowOff>0</xdr:rowOff>
    </xdr:from>
    <xdr:to>
      <xdr:col>3</xdr:col>
      <xdr:colOff>2905822</xdr:colOff>
      <xdr:row>4</xdr:row>
      <xdr:rowOff>0</xdr:rowOff>
    </xdr:to>
    <xdr:pic>
      <xdr:nvPicPr>
        <xdr:cNvPr id="3" name="Picture 2">
          <a:extLst>
            <a:ext uri="{FF2B5EF4-FFF2-40B4-BE49-F238E27FC236}">
              <a16:creationId xmlns:a16="http://schemas.microsoft.com/office/drawing/2014/main" id="{EB5A0CCC-2844-4563-9C5B-2B29004620CA}"/>
            </a:ext>
          </a:extLst>
        </xdr:cNvPr>
        <xdr:cNvPicPr>
          <a:picLocks noChangeAspect="1"/>
        </xdr:cNvPicPr>
      </xdr:nvPicPr>
      <xdr:blipFill>
        <a:blip xmlns:r="http://schemas.openxmlformats.org/officeDocument/2006/relationships" r:embed="rId1"/>
        <a:stretch>
          <a:fillRect/>
        </a:stretch>
      </xdr:blipFill>
      <xdr:spPr>
        <a:xfrm>
          <a:off x="6381750" y="0"/>
          <a:ext cx="2461322" cy="1381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104775</xdr:colOff>
      <xdr:row>0</xdr:row>
      <xdr:rowOff>0</xdr:rowOff>
    </xdr:from>
    <xdr:to>
      <xdr:col>31</xdr:col>
      <xdr:colOff>89597</xdr:colOff>
      <xdr:row>5</xdr:row>
      <xdr:rowOff>38100</xdr:rowOff>
    </xdr:to>
    <xdr:pic>
      <xdr:nvPicPr>
        <xdr:cNvPr id="3" name="Picture 2">
          <a:extLst>
            <a:ext uri="{FF2B5EF4-FFF2-40B4-BE49-F238E27FC236}">
              <a16:creationId xmlns:a16="http://schemas.microsoft.com/office/drawing/2014/main" id="{77641A40-1C9E-4823-A788-BF0C1A1E16BA}"/>
            </a:ext>
          </a:extLst>
        </xdr:cNvPr>
        <xdr:cNvPicPr>
          <a:picLocks noChangeAspect="1"/>
        </xdr:cNvPicPr>
      </xdr:nvPicPr>
      <xdr:blipFill>
        <a:blip xmlns:r="http://schemas.openxmlformats.org/officeDocument/2006/relationships" r:embed="rId1"/>
        <a:stretch>
          <a:fillRect/>
        </a:stretch>
      </xdr:blipFill>
      <xdr:spPr>
        <a:xfrm>
          <a:off x="20955000" y="0"/>
          <a:ext cx="2461322" cy="1381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257175</xdr:colOff>
      <xdr:row>0</xdr:row>
      <xdr:rowOff>0</xdr:rowOff>
    </xdr:from>
    <xdr:to>
      <xdr:col>8</xdr:col>
      <xdr:colOff>533400</xdr:colOff>
      <xdr:row>5</xdr:row>
      <xdr:rowOff>9525</xdr:rowOff>
    </xdr:to>
    <xdr:pic>
      <xdr:nvPicPr>
        <xdr:cNvPr id="15470" name="Picture 1">
          <a:extLst>
            <a:ext uri="{FF2B5EF4-FFF2-40B4-BE49-F238E27FC236}">
              <a16:creationId xmlns:a16="http://schemas.microsoft.com/office/drawing/2014/main" id="{0F4014E7-F4A4-40A2-8531-CB9D0B8289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0"/>
          <a:ext cx="2105025"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523875</xdr:colOff>
      <xdr:row>0</xdr:row>
      <xdr:rowOff>76200</xdr:rowOff>
    </xdr:from>
    <xdr:to>
      <xdr:col>15</xdr:col>
      <xdr:colOff>152400</xdr:colOff>
      <xdr:row>5</xdr:row>
      <xdr:rowOff>114300</xdr:rowOff>
    </xdr:to>
    <xdr:pic>
      <xdr:nvPicPr>
        <xdr:cNvPr id="10389" name="Picture 2">
          <a:extLst>
            <a:ext uri="{FF2B5EF4-FFF2-40B4-BE49-F238E27FC236}">
              <a16:creationId xmlns:a16="http://schemas.microsoft.com/office/drawing/2014/main" id="{B988E463-AD41-4EAB-97BE-6DD07DBBD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2700" y="76200"/>
          <a:ext cx="15335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523875</xdr:colOff>
      <xdr:row>0</xdr:row>
      <xdr:rowOff>76200</xdr:rowOff>
    </xdr:from>
    <xdr:to>
      <xdr:col>14</xdr:col>
      <xdr:colOff>542925</xdr:colOff>
      <xdr:row>5</xdr:row>
      <xdr:rowOff>114300</xdr:rowOff>
    </xdr:to>
    <xdr:pic>
      <xdr:nvPicPr>
        <xdr:cNvPr id="2202" name="Picture 1">
          <a:extLst>
            <a:ext uri="{FF2B5EF4-FFF2-40B4-BE49-F238E27FC236}">
              <a16:creationId xmlns:a16="http://schemas.microsoft.com/office/drawing/2014/main" id="{27E4F425-1C14-417E-BDFA-0418DEA143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76200"/>
          <a:ext cx="14573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9525</xdr:colOff>
      <xdr:row>0</xdr:row>
      <xdr:rowOff>19050</xdr:rowOff>
    </xdr:from>
    <xdr:to>
      <xdr:col>12</xdr:col>
      <xdr:colOff>838200</xdr:colOff>
      <xdr:row>6</xdr:row>
      <xdr:rowOff>76200</xdr:rowOff>
    </xdr:to>
    <xdr:pic>
      <xdr:nvPicPr>
        <xdr:cNvPr id="18456" name="Picture 2">
          <a:extLst>
            <a:ext uri="{FF2B5EF4-FFF2-40B4-BE49-F238E27FC236}">
              <a16:creationId xmlns:a16="http://schemas.microsoft.com/office/drawing/2014/main" id="{D1B6BD78-4A1D-4C17-9827-B3B0750074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34725" y="19050"/>
          <a:ext cx="2257425" cy="153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67683</xdr:colOff>
      <xdr:row>0</xdr:row>
      <xdr:rowOff>190499</xdr:rowOff>
    </xdr:from>
    <xdr:to>
      <xdr:col>15</xdr:col>
      <xdr:colOff>179505</xdr:colOff>
      <xdr:row>6</xdr:row>
      <xdr:rowOff>95249</xdr:rowOff>
    </xdr:to>
    <xdr:pic>
      <xdr:nvPicPr>
        <xdr:cNvPr id="2" name="Picture 1">
          <a:extLst>
            <a:ext uri="{FF2B5EF4-FFF2-40B4-BE49-F238E27FC236}">
              <a16:creationId xmlns:a16="http://schemas.microsoft.com/office/drawing/2014/main" id="{949E3B74-3C54-4BF6-9FEB-C08896926F74}"/>
            </a:ext>
          </a:extLst>
        </xdr:cNvPr>
        <xdr:cNvPicPr>
          <a:picLocks noChangeAspect="1"/>
        </xdr:cNvPicPr>
      </xdr:nvPicPr>
      <xdr:blipFill>
        <a:blip xmlns:r="http://schemas.openxmlformats.org/officeDocument/2006/relationships" r:embed="rId1"/>
        <a:stretch>
          <a:fillRect/>
        </a:stretch>
      </xdr:blipFill>
      <xdr:spPr>
        <a:xfrm>
          <a:off x="11754858" y="190499"/>
          <a:ext cx="2445447" cy="13811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5:I20" headerRowDxfId="11">
  <autoFilter ref="A15:I20"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Details" totalsRowLabel="Total" dataDxfId="10" totalsRowDxfId="9"/>
    <tableColumn id="2" xr3:uid="{00000000-0010-0000-0000-000002000000}" name="Base Case" dataDxfId="8" totalsRowDxfId="7"/>
    <tableColumn id="3" xr3:uid="{00000000-0010-0000-0000-000003000000}" name="Scenario 1"/>
    <tableColumn id="4" xr3:uid="{00000000-0010-0000-0000-000004000000}" name="Scenario 2"/>
    <tableColumn id="5" xr3:uid="{00000000-0010-0000-0000-000005000000}" name="Scenario 3" dataDxfId="6"/>
    <tableColumn id="6" xr3:uid="{00000000-0010-0000-0000-000006000000}" name="Base Case    " dataDxfId="5"/>
    <tableColumn id="7" xr3:uid="{00000000-0010-0000-0000-000007000000}" name="Scenario 1  "/>
    <tableColumn id="8" xr3:uid="{00000000-0010-0000-0000-000008000000}" name="Scenario 2  "/>
    <tableColumn id="9" xr3:uid="{00000000-0010-0000-0000-000009000000}" name="Scenario 3   " totalsRowFunction="sum" dataDxfId="4"/>
  </tableColumns>
  <tableStyleInfo name="TableStyleMedium2"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69C"/>
  </sheetPr>
  <dimension ref="A1:CO172"/>
  <sheetViews>
    <sheetView zoomScaleNormal="100" workbookViewId="0">
      <pane ySplit="1575" topLeftCell="A147" activePane="bottomLeft"/>
      <selection activeCell="J3" sqref="J3"/>
      <selection pane="bottomLeft" activeCell="A155" sqref="A155:XFD172"/>
    </sheetView>
  </sheetViews>
  <sheetFormatPr defaultRowHeight="15" outlineLevelRow="1" outlineLevelCol="1" x14ac:dyDescent="0.2"/>
  <cols>
    <col min="1" max="1" width="40.85546875" style="199" customWidth="1"/>
    <col min="2" max="2" width="22.5703125" style="199" bestFit="1" customWidth="1"/>
    <col min="3" max="4" width="10.85546875" style="199" customWidth="1"/>
    <col min="5" max="5" width="15.5703125" style="199" customWidth="1"/>
    <col min="6" max="6" width="9.7109375" style="199" bestFit="1" customWidth="1"/>
    <col min="7" max="11" width="10.85546875" style="199" customWidth="1"/>
    <col min="12" max="12" width="11.42578125" style="199" bestFit="1" customWidth="1"/>
    <col min="13" max="13" width="11.85546875" style="199" customWidth="1"/>
    <col min="14" max="14" width="10.85546875" style="199" customWidth="1"/>
    <col min="15" max="15" width="12.28515625" style="199" bestFit="1" customWidth="1"/>
    <col min="16" max="16" width="10.85546875" style="199" customWidth="1" outlineLevel="1"/>
    <col min="17" max="17" width="12" style="200" customWidth="1" outlineLevel="1"/>
    <col min="18" max="18" width="14.140625" style="200" customWidth="1" outlineLevel="1"/>
    <col min="19" max="19" width="7.85546875" style="199" customWidth="1" outlineLevel="1"/>
    <col min="20" max="20" width="9.7109375" style="199" customWidth="1" outlineLevel="1"/>
    <col min="21" max="21" width="8.7109375" style="199" customWidth="1" outlineLevel="1"/>
    <col min="22" max="28" width="7.7109375" style="199" customWidth="1" outlineLevel="1"/>
    <col min="29" max="29" width="12.28515625" style="199" bestFit="1" customWidth="1"/>
    <col min="30" max="30" width="7.85546875" style="199" customWidth="1" outlineLevel="1"/>
    <col min="31" max="31" width="12" style="200" customWidth="1" outlineLevel="1"/>
    <col min="32" max="32" width="14.140625" style="200" customWidth="1" outlineLevel="1"/>
    <col min="33" max="33" width="7.85546875" style="199" customWidth="1" outlineLevel="1"/>
    <col min="34" max="34" width="9.7109375" style="199" customWidth="1" outlineLevel="1"/>
    <col min="35" max="35" width="8.7109375" style="199" customWidth="1" outlineLevel="1"/>
    <col min="36" max="42" width="7.7109375" style="199" customWidth="1" outlineLevel="1"/>
    <col min="43" max="43" width="12.28515625" style="199" bestFit="1" customWidth="1"/>
    <col min="44" max="44" width="7.7109375" style="199" bestFit="1" customWidth="1"/>
    <col min="45" max="16384" width="9.140625" style="199"/>
  </cols>
  <sheetData>
    <row r="1" spans="1:33" ht="30.75" thickBot="1" x14ac:dyDescent="0.45">
      <c r="A1" s="278" t="s">
        <v>71</v>
      </c>
      <c r="B1" s="198"/>
      <c r="C1" s="198"/>
      <c r="D1" s="198"/>
      <c r="E1" s="198"/>
      <c r="F1" s="198"/>
      <c r="S1" s="198"/>
      <c r="AG1" s="198"/>
    </row>
    <row r="2" spans="1:33" ht="18.75" thickBot="1" x14ac:dyDescent="0.3">
      <c r="A2" s="279" t="s">
        <v>33</v>
      </c>
      <c r="B2" s="374"/>
      <c r="C2" s="375"/>
      <c r="D2" s="375"/>
      <c r="E2" s="375"/>
      <c r="F2" s="376"/>
      <c r="S2" s="201"/>
      <c r="AG2" s="201"/>
    </row>
    <row r="3" spans="1:33" ht="18.75" thickBot="1" x14ac:dyDescent="0.3">
      <c r="A3" s="279" t="s">
        <v>34</v>
      </c>
      <c r="B3" s="374" t="s">
        <v>427</v>
      </c>
      <c r="C3" s="375"/>
      <c r="D3" s="375"/>
      <c r="E3" s="375"/>
      <c r="F3" s="376"/>
      <c r="S3" s="202"/>
      <c r="AG3" s="202"/>
    </row>
    <row r="4" spans="1:33" ht="18" x14ac:dyDescent="0.2">
      <c r="A4" s="202"/>
      <c r="B4" s="203"/>
      <c r="C4" s="203"/>
      <c r="D4" s="203"/>
      <c r="E4" s="204"/>
      <c r="F4" s="204"/>
      <c r="G4" s="204"/>
      <c r="H4" s="204"/>
      <c r="S4" s="202"/>
      <c r="AG4" s="202"/>
    </row>
    <row r="8" spans="1:33" ht="18" x14ac:dyDescent="0.25">
      <c r="A8" s="205" t="s">
        <v>35</v>
      </c>
    </row>
    <row r="9" spans="1:33" ht="56.25" customHeight="1" x14ac:dyDescent="0.25">
      <c r="A9" s="372" t="s">
        <v>449</v>
      </c>
      <c r="B9" s="373"/>
      <c r="C9" s="373"/>
      <c r="D9" s="373"/>
      <c r="E9" s="373"/>
      <c r="F9" s="373"/>
      <c r="G9" s="373"/>
      <c r="H9" s="373"/>
      <c r="I9" s="373"/>
      <c r="J9" s="373"/>
      <c r="K9" s="373"/>
      <c r="L9" s="373"/>
      <c r="M9" s="373"/>
      <c r="N9" s="373"/>
      <c r="O9" s="373"/>
      <c r="P9" s="373"/>
      <c r="Q9" s="373"/>
      <c r="R9" s="373"/>
      <c r="S9" s="373"/>
      <c r="T9" s="373"/>
      <c r="AE9" s="199"/>
      <c r="AF9" s="199"/>
    </row>
    <row r="10" spans="1:33" ht="15.75" x14ac:dyDescent="0.25">
      <c r="L10" s="206" t="s">
        <v>367</v>
      </c>
      <c r="M10" s="206" t="s">
        <v>368</v>
      </c>
      <c r="N10" s="206" t="s">
        <v>403</v>
      </c>
    </row>
    <row r="11" spans="1:33" ht="23.25" x14ac:dyDescent="0.35">
      <c r="A11" s="207"/>
      <c r="B11" s="208" t="s">
        <v>36</v>
      </c>
      <c r="C11" s="208"/>
      <c r="D11" s="208"/>
      <c r="G11" s="205"/>
      <c r="H11" s="205"/>
      <c r="I11" s="205"/>
      <c r="J11" s="205"/>
      <c r="K11" s="205"/>
      <c r="L11" s="206" t="s">
        <v>187</v>
      </c>
      <c r="M11" s="206" t="s">
        <v>188</v>
      </c>
      <c r="N11" s="206" t="s">
        <v>402</v>
      </c>
      <c r="O11" s="205"/>
    </row>
    <row r="12" spans="1:33" ht="18" x14ac:dyDescent="0.25">
      <c r="A12" s="207"/>
      <c r="B12" s="205">
        <v>1</v>
      </c>
      <c r="C12" s="205"/>
      <c r="D12" s="205"/>
      <c r="E12" s="205" t="s">
        <v>37</v>
      </c>
      <c r="F12" s="205"/>
      <c r="G12" s="205"/>
      <c r="H12" s="205"/>
      <c r="I12" s="205"/>
      <c r="J12" s="205"/>
      <c r="K12" s="209"/>
      <c r="L12" s="266">
        <v>44378</v>
      </c>
      <c r="M12" s="205"/>
      <c r="N12" s="205"/>
      <c r="O12" s="205"/>
    </row>
    <row r="13" spans="1:33" ht="18" x14ac:dyDescent="0.25">
      <c r="B13" s="210">
        <v>2</v>
      </c>
      <c r="C13" s="210"/>
      <c r="D13" s="210"/>
      <c r="E13" s="205" t="s">
        <v>98</v>
      </c>
      <c r="F13" s="205"/>
      <c r="G13" s="205"/>
      <c r="H13" s="205"/>
      <c r="I13" s="205"/>
      <c r="J13" s="205"/>
      <c r="K13" s="205"/>
      <c r="L13" s="211"/>
      <c r="M13" s="264"/>
      <c r="N13" s="265"/>
      <c r="O13" s="205"/>
    </row>
    <row r="14" spans="1:33" ht="18" x14ac:dyDescent="0.25">
      <c r="B14" s="210">
        <v>3</v>
      </c>
      <c r="C14" s="210"/>
      <c r="D14" s="210"/>
      <c r="E14" s="205" t="s">
        <v>99</v>
      </c>
      <c r="F14" s="205"/>
      <c r="G14" s="205"/>
      <c r="H14" s="205"/>
      <c r="I14" s="205"/>
      <c r="J14" s="205"/>
      <c r="K14" s="205"/>
      <c r="L14" s="211"/>
      <c r="M14" s="265"/>
      <c r="N14" s="265"/>
      <c r="O14" s="205"/>
    </row>
    <row r="15" spans="1:33" ht="18" x14ac:dyDescent="0.25">
      <c r="B15" s="205">
        <v>4</v>
      </c>
      <c r="C15" s="210"/>
      <c r="D15" s="210"/>
      <c r="E15" s="205" t="s">
        <v>142</v>
      </c>
      <c r="F15" s="205"/>
      <c r="G15" s="205"/>
      <c r="H15" s="205"/>
      <c r="I15" s="205"/>
      <c r="J15" s="205"/>
      <c r="K15" s="205"/>
      <c r="L15" s="211"/>
      <c r="M15" s="265"/>
      <c r="N15" s="265"/>
      <c r="O15" s="205"/>
    </row>
    <row r="16" spans="1:33" ht="18" x14ac:dyDescent="0.25">
      <c r="B16" s="210">
        <v>5</v>
      </c>
      <c r="C16" s="205"/>
      <c r="D16" s="205"/>
      <c r="E16" s="205" t="s">
        <v>448</v>
      </c>
      <c r="F16" s="205"/>
      <c r="G16" s="205"/>
      <c r="H16" s="205"/>
      <c r="I16" s="205"/>
      <c r="J16" s="205"/>
      <c r="K16" s="205"/>
      <c r="L16" s="264">
        <v>0.63</v>
      </c>
      <c r="M16" s="265"/>
      <c r="N16" s="265"/>
      <c r="O16" s="205"/>
      <c r="P16" s="205"/>
      <c r="Q16" s="199"/>
      <c r="S16" s="200"/>
      <c r="AE16" s="199"/>
      <c r="AG16" s="200"/>
    </row>
    <row r="17" spans="1:44" ht="18" x14ac:dyDescent="0.25">
      <c r="B17" s="210">
        <v>6</v>
      </c>
      <c r="C17" s="205"/>
      <c r="D17" s="205"/>
      <c r="E17" s="205" t="s">
        <v>106</v>
      </c>
      <c r="F17" s="205"/>
      <c r="H17" s="205"/>
      <c r="I17" s="205"/>
      <c r="J17" s="205"/>
      <c r="K17" s="205"/>
      <c r="L17" s="211"/>
      <c r="M17" s="265"/>
      <c r="N17" s="265"/>
      <c r="O17" s="205"/>
      <c r="P17" s="205"/>
      <c r="Q17" s="199"/>
      <c r="S17" s="200"/>
      <c r="AE17" s="199"/>
      <c r="AG17" s="200"/>
    </row>
    <row r="18" spans="1:44" ht="18" x14ac:dyDescent="0.25">
      <c r="B18" s="205">
        <v>7</v>
      </c>
      <c r="C18" s="205"/>
      <c r="D18" s="205"/>
      <c r="E18" s="205" t="s">
        <v>38</v>
      </c>
      <c r="F18" s="205"/>
      <c r="H18" s="205"/>
      <c r="I18" s="205"/>
      <c r="J18" s="205"/>
      <c r="K18" s="205"/>
      <c r="L18" s="211"/>
      <c r="M18" s="265"/>
      <c r="N18" s="265"/>
      <c r="O18" s="205"/>
      <c r="P18" s="205"/>
      <c r="Q18" s="199"/>
      <c r="S18" s="200"/>
      <c r="AE18" s="199"/>
      <c r="AG18" s="200"/>
    </row>
    <row r="19" spans="1:44" ht="18" x14ac:dyDescent="0.25">
      <c r="B19" s="210">
        <v>8</v>
      </c>
      <c r="C19" s="205"/>
      <c r="D19" s="205"/>
      <c r="E19" s="205" t="s">
        <v>39</v>
      </c>
      <c r="F19" s="205"/>
      <c r="H19" s="205"/>
      <c r="I19" s="205"/>
      <c r="J19" s="205"/>
      <c r="K19" s="205"/>
      <c r="L19" s="211"/>
      <c r="M19" s="265"/>
      <c r="N19" s="265"/>
      <c r="O19" s="205"/>
      <c r="P19" s="205"/>
      <c r="Q19" s="199"/>
      <c r="S19" s="200"/>
      <c r="AE19" s="199"/>
      <c r="AG19" s="200"/>
    </row>
    <row r="20" spans="1:44" ht="18" x14ac:dyDescent="0.25">
      <c r="B20" s="210">
        <v>9</v>
      </c>
      <c r="C20" s="205"/>
      <c r="D20" s="205"/>
      <c r="E20" s="205" t="s">
        <v>40</v>
      </c>
      <c r="F20" s="205"/>
      <c r="H20" s="205"/>
      <c r="I20" s="205"/>
      <c r="J20" s="205"/>
      <c r="K20" s="205"/>
      <c r="L20" s="205"/>
      <c r="M20" s="205"/>
      <c r="N20" s="205"/>
      <c r="O20" s="205"/>
      <c r="P20" s="205"/>
      <c r="Q20" s="199"/>
      <c r="S20" s="200"/>
      <c r="AE20" s="199"/>
      <c r="AG20" s="200"/>
    </row>
    <row r="21" spans="1:44" ht="18" x14ac:dyDescent="0.25">
      <c r="B21" s="205">
        <v>10</v>
      </c>
      <c r="C21" s="205"/>
      <c r="D21" s="205"/>
      <c r="E21" s="212" t="s">
        <v>247</v>
      </c>
      <c r="F21" s="212"/>
      <c r="H21" s="212"/>
      <c r="I21" s="205"/>
      <c r="J21" s="205"/>
      <c r="L21" s="267"/>
      <c r="M21" s="213"/>
      <c r="O21" s="205"/>
      <c r="P21" s="205"/>
      <c r="Q21" s="199"/>
      <c r="S21" s="200"/>
      <c r="AE21" s="199"/>
      <c r="AG21" s="200"/>
    </row>
    <row r="22" spans="1:44" ht="18" x14ac:dyDescent="0.25">
      <c r="B22" s="210">
        <v>11</v>
      </c>
      <c r="C22" s="212"/>
      <c r="D22" s="212"/>
      <c r="E22" s="212" t="s">
        <v>246</v>
      </c>
      <c r="L22" s="266">
        <v>44471</v>
      </c>
      <c r="N22" s="205"/>
      <c r="O22" s="205"/>
    </row>
    <row r="23" spans="1:44" ht="18" x14ac:dyDescent="0.25">
      <c r="B23" s="212"/>
      <c r="C23" s="212"/>
      <c r="D23" s="212"/>
      <c r="E23" s="212"/>
      <c r="F23" s="212"/>
      <c r="G23" s="212"/>
      <c r="H23" s="205"/>
      <c r="I23" s="205"/>
      <c r="J23" s="205"/>
      <c r="K23" s="205"/>
      <c r="L23" s="205"/>
      <c r="M23" s="205"/>
      <c r="N23" s="205"/>
      <c r="O23" s="205"/>
    </row>
    <row r="24" spans="1:44" s="205" customFormat="1" ht="18" x14ac:dyDescent="0.25">
      <c r="A24" s="205" t="s">
        <v>73</v>
      </c>
      <c r="E24" s="212"/>
      <c r="F24" s="212"/>
      <c r="G24" s="212"/>
    </row>
    <row r="25" spans="1:44" s="205" customFormat="1" ht="18" x14ac:dyDescent="0.25">
      <c r="A25" s="205" t="s">
        <v>226</v>
      </c>
    </row>
    <row r="26" spans="1:44" ht="18" x14ac:dyDescent="0.25">
      <c r="A26" s="205" t="s">
        <v>225</v>
      </c>
      <c r="B26" s="212"/>
      <c r="C26" s="212"/>
      <c r="D26" s="212"/>
      <c r="E26" s="205"/>
      <c r="F26" s="205"/>
      <c r="G26" s="205"/>
      <c r="H26" s="205"/>
      <c r="I26" s="205"/>
      <c r="J26" s="205"/>
      <c r="K26" s="205"/>
      <c r="L26" s="205"/>
      <c r="M26" s="205"/>
      <c r="N26" s="205"/>
      <c r="O26" s="205"/>
      <c r="U26" s="95"/>
      <c r="V26" s="95"/>
      <c r="W26" s="95"/>
      <c r="X26" s="95"/>
      <c r="Y26" s="95"/>
      <c r="Z26" s="95"/>
      <c r="AA26" s="95"/>
      <c r="AB26" s="95"/>
      <c r="AC26" s="95"/>
      <c r="AD26" s="95"/>
      <c r="AI26" s="95"/>
      <c r="AJ26" s="95"/>
      <c r="AK26" s="95"/>
      <c r="AL26" s="95"/>
      <c r="AM26" s="95"/>
      <c r="AN26" s="95"/>
      <c r="AO26" s="95"/>
      <c r="AP26" s="95"/>
      <c r="AQ26" s="95"/>
      <c r="AR26" s="95"/>
    </row>
    <row r="27" spans="1:44" ht="18" x14ac:dyDescent="0.25">
      <c r="A27" s="205" t="s">
        <v>224</v>
      </c>
      <c r="B27" s="212"/>
      <c r="C27" s="212"/>
      <c r="D27" s="212"/>
      <c r="E27" s="212"/>
      <c r="F27" s="212"/>
      <c r="G27" s="212"/>
      <c r="H27" s="205"/>
      <c r="I27" s="205"/>
      <c r="J27" s="205"/>
      <c r="K27" s="205"/>
      <c r="L27" s="205"/>
      <c r="M27" s="205"/>
      <c r="N27" s="205"/>
      <c r="O27" s="205"/>
    </row>
    <row r="28" spans="1:44" ht="18" x14ac:dyDescent="0.25">
      <c r="A28" s="205" t="s">
        <v>230</v>
      </c>
      <c r="E28" s="212"/>
      <c r="F28" s="212"/>
      <c r="G28" s="212"/>
      <c r="H28" s="205"/>
      <c r="I28" s="205"/>
      <c r="J28" s="205"/>
      <c r="K28" s="205"/>
      <c r="L28" s="205"/>
      <c r="M28" s="205"/>
      <c r="N28" s="205"/>
    </row>
    <row r="30" spans="1:44" ht="18" x14ac:dyDescent="0.25">
      <c r="A30" s="205" t="s">
        <v>97</v>
      </c>
    </row>
    <row r="31" spans="1:44" ht="18" x14ac:dyDescent="0.25">
      <c r="A31" s="205" t="s">
        <v>134</v>
      </c>
    </row>
    <row r="33" spans="1:43" ht="15.75" x14ac:dyDescent="0.25">
      <c r="A33" s="206" t="s">
        <v>41</v>
      </c>
    </row>
    <row r="34" spans="1:43" x14ac:dyDescent="0.2">
      <c r="B34" s="200"/>
      <c r="C34" s="200"/>
      <c r="Q34" s="199"/>
      <c r="R34" s="199"/>
      <c r="S34" s="200"/>
      <c r="AE34" s="199"/>
      <c r="AF34" s="199"/>
      <c r="AG34" s="200"/>
    </row>
    <row r="35" spans="1:43" ht="15.75" x14ac:dyDescent="0.25">
      <c r="B35" s="214" t="s">
        <v>405</v>
      </c>
      <c r="C35" s="215">
        <f>C65</f>
        <v>44378</v>
      </c>
      <c r="D35" s="215">
        <f t="shared" ref="D35:O35" si="0">D65</f>
        <v>44409</v>
      </c>
      <c r="E35" s="215">
        <f t="shared" si="0"/>
        <v>44440</v>
      </c>
      <c r="F35" s="215">
        <f t="shared" si="0"/>
        <v>44471</v>
      </c>
      <c r="G35" s="215">
        <f t="shared" si="0"/>
        <v>44502</v>
      </c>
      <c r="H35" s="215">
        <f t="shared" si="0"/>
        <v>44533</v>
      </c>
      <c r="I35" s="215">
        <f t="shared" si="0"/>
        <v>44564</v>
      </c>
      <c r="J35" s="215">
        <f t="shared" si="0"/>
        <v>44595</v>
      </c>
      <c r="K35" s="215">
        <f t="shared" si="0"/>
        <v>44626</v>
      </c>
      <c r="L35" s="215">
        <f t="shared" si="0"/>
        <v>44657</v>
      </c>
      <c r="M35" s="215">
        <f t="shared" si="0"/>
        <v>44688</v>
      </c>
      <c r="N35" s="215">
        <f t="shared" si="0"/>
        <v>44719</v>
      </c>
      <c r="O35" s="216" t="str">
        <f t="shared" si="0"/>
        <v>Year 1</v>
      </c>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row>
    <row r="36" spans="1:43" x14ac:dyDescent="0.2">
      <c r="A36" s="370" t="s">
        <v>428</v>
      </c>
      <c r="B36" s="370"/>
      <c r="C36" s="268"/>
      <c r="D36" s="268"/>
      <c r="E36" s="268"/>
      <c r="F36" s="268"/>
      <c r="G36" s="268"/>
      <c r="H36" s="268"/>
      <c r="I36" s="268"/>
      <c r="J36" s="268"/>
      <c r="K36" s="268"/>
      <c r="L36" s="268"/>
      <c r="M36" s="268"/>
      <c r="N36" s="268"/>
      <c r="P36" s="218"/>
      <c r="Q36" s="218"/>
      <c r="R36" s="218"/>
      <c r="S36" s="219"/>
      <c r="T36" s="218"/>
      <c r="U36" s="218"/>
      <c r="V36" s="218"/>
      <c r="W36" s="218"/>
      <c r="X36" s="218"/>
      <c r="Y36" s="218"/>
      <c r="Z36" s="218"/>
      <c r="AA36" s="218"/>
      <c r="AB36" s="218"/>
      <c r="AC36" s="218"/>
      <c r="AD36" s="218"/>
      <c r="AE36" s="218"/>
      <c r="AF36" s="218"/>
      <c r="AG36" s="219"/>
      <c r="AH36" s="218"/>
      <c r="AI36" s="218"/>
      <c r="AJ36" s="218"/>
      <c r="AK36" s="218"/>
      <c r="AL36" s="218"/>
      <c r="AM36" s="218"/>
      <c r="AN36" s="218"/>
      <c r="AO36" s="218"/>
      <c r="AP36" s="218"/>
      <c r="AQ36" s="218"/>
    </row>
    <row r="37" spans="1:43" x14ac:dyDescent="0.2">
      <c r="A37" s="370" t="s">
        <v>429</v>
      </c>
      <c r="B37" s="370"/>
      <c r="C37" s="268"/>
      <c r="D37" s="268"/>
      <c r="E37" s="268"/>
      <c r="F37" s="268"/>
      <c r="G37" s="268"/>
      <c r="H37" s="268"/>
      <c r="I37" s="268"/>
      <c r="J37" s="268"/>
      <c r="K37" s="268"/>
      <c r="L37" s="268"/>
      <c r="M37" s="268"/>
      <c r="N37" s="268"/>
      <c r="Q37" s="199"/>
      <c r="R37" s="199"/>
      <c r="S37" s="214"/>
      <c r="AE37" s="199"/>
      <c r="AF37" s="199"/>
      <c r="AG37" s="214"/>
    </row>
    <row r="38" spans="1:43" x14ac:dyDescent="0.2">
      <c r="A38" s="370" t="s">
        <v>430</v>
      </c>
      <c r="B38" s="370"/>
      <c r="C38" s="220">
        <f>C36*C37</f>
        <v>0</v>
      </c>
      <c r="D38" s="220">
        <f t="shared" ref="D38:N38" si="1">D36*D37</f>
        <v>0</v>
      </c>
      <c r="E38" s="220">
        <f t="shared" si="1"/>
        <v>0</v>
      </c>
      <c r="F38" s="220">
        <f t="shared" si="1"/>
        <v>0</v>
      </c>
      <c r="G38" s="220">
        <f t="shared" si="1"/>
        <v>0</v>
      </c>
      <c r="H38" s="220">
        <f t="shared" si="1"/>
        <v>0</v>
      </c>
      <c r="I38" s="220">
        <f t="shared" si="1"/>
        <v>0</v>
      </c>
      <c r="J38" s="220">
        <f t="shared" si="1"/>
        <v>0</v>
      </c>
      <c r="K38" s="220">
        <f t="shared" si="1"/>
        <v>0</v>
      </c>
      <c r="L38" s="220">
        <f t="shared" si="1"/>
        <v>0</v>
      </c>
      <c r="M38" s="220">
        <f t="shared" si="1"/>
        <v>0</v>
      </c>
      <c r="N38" s="220">
        <f t="shared" si="1"/>
        <v>0</v>
      </c>
      <c r="O38" s="214"/>
      <c r="P38" s="214"/>
      <c r="Q38" s="214"/>
      <c r="R38" s="214"/>
      <c r="S38" s="214"/>
      <c r="AE38" s="199"/>
      <c r="AF38" s="199"/>
      <c r="AG38" s="214"/>
    </row>
    <row r="39" spans="1:43" x14ac:dyDescent="0.2">
      <c r="A39" s="370" t="s">
        <v>431</v>
      </c>
      <c r="B39" s="370"/>
      <c r="C39" s="269"/>
      <c r="D39" s="269"/>
      <c r="E39" s="269"/>
      <c r="F39" s="269"/>
      <c r="G39" s="269"/>
      <c r="H39" s="269"/>
      <c r="I39" s="269"/>
      <c r="J39" s="269"/>
      <c r="K39" s="269"/>
      <c r="L39" s="269"/>
      <c r="M39" s="269"/>
      <c r="N39" s="269"/>
      <c r="Q39" s="199"/>
      <c r="R39" s="199"/>
      <c r="S39" s="214"/>
      <c r="AE39" s="199"/>
      <c r="AF39" s="199"/>
      <c r="AG39" s="214"/>
    </row>
    <row r="40" spans="1:43" ht="15.75" thickBot="1" x14ac:dyDescent="0.25">
      <c r="A40" s="370" t="s">
        <v>432</v>
      </c>
      <c r="B40" s="370"/>
      <c r="C40" s="221">
        <f>C38*C39</f>
        <v>0</v>
      </c>
      <c r="D40" s="221">
        <f t="shared" ref="D40:N40" si="2">D38*D39</f>
        <v>0</v>
      </c>
      <c r="E40" s="221">
        <f t="shared" si="2"/>
        <v>0</v>
      </c>
      <c r="F40" s="221">
        <f t="shared" si="2"/>
        <v>0</v>
      </c>
      <c r="G40" s="221">
        <f t="shared" si="2"/>
        <v>0</v>
      </c>
      <c r="H40" s="221">
        <f t="shared" si="2"/>
        <v>0</v>
      </c>
      <c r="I40" s="221">
        <f t="shared" si="2"/>
        <v>0</v>
      </c>
      <c r="J40" s="221">
        <f t="shared" si="2"/>
        <v>0</v>
      </c>
      <c r="K40" s="221">
        <f t="shared" si="2"/>
        <v>0</v>
      </c>
      <c r="L40" s="221">
        <f t="shared" si="2"/>
        <v>0</v>
      </c>
      <c r="M40" s="221">
        <f t="shared" si="2"/>
        <v>0</v>
      </c>
      <c r="N40" s="221">
        <f t="shared" si="2"/>
        <v>0</v>
      </c>
      <c r="O40" s="214"/>
      <c r="P40" s="214"/>
      <c r="Q40" s="214"/>
      <c r="R40" s="214"/>
      <c r="S40" s="214"/>
      <c r="AE40" s="199"/>
      <c r="AF40" s="199"/>
      <c r="AG40" s="214"/>
    </row>
    <row r="41" spans="1:43" ht="15.75" thickTop="1" x14ac:dyDescent="0.2">
      <c r="A41" s="197"/>
      <c r="B41" s="197"/>
      <c r="C41" s="222"/>
      <c r="D41" s="222"/>
      <c r="E41" s="222"/>
      <c r="F41" s="222"/>
      <c r="G41" s="222"/>
      <c r="H41" s="222"/>
      <c r="I41" s="222"/>
      <c r="J41" s="222"/>
      <c r="K41" s="222"/>
      <c r="L41" s="222"/>
      <c r="M41" s="222"/>
      <c r="N41" s="222"/>
      <c r="Q41" s="199"/>
      <c r="R41" s="199"/>
      <c r="S41" s="214"/>
      <c r="AE41" s="199"/>
      <c r="AF41" s="199"/>
      <c r="AG41" s="214"/>
    </row>
    <row r="42" spans="1:43" x14ac:dyDescent="0.2">
      <c r="A42" s="197" t="s">
        <v>433</v>
      </c>
      <c r="B42" s="197"/>
      <c r="C42" s="223" t="e">
        <f>C36*1*C37/(7.5*C37)</f>
        <v>#DIV/0!</v>
      </c>
      <c r="D42" s="223" t="e">
        <f t="shared" ref="D42:N42" si="3">D36*1*D37/(7.5*D37)</f>
        <v>#DIV/0!</v>
      </c>
      <c r="E42" s="223" t="e">
        <f t="shared" si="3"/>
        <v>#DIV/0!</v>
      </c>
      <c r="F42" s="223" t="e">
        <f t="shared" si="3"/>
        <v>#DIV/0!</v>
      </c>
      <c r="G42" s="223" t="e">
        <f t="shared" si="3"/>
        <v>#DIV/0!</v>
      </c>
      <c r="H42" s="223" t="e">
        <f t="shared" si="3"/>
        <v>#DIV/0!</v>
      </c>
      <c r="I42" s="223" t="e">
        <f t="shared" si="3"/>
        <v>#DIV/0!</v>
      </c>
      <c r="J42" s="223" t="e">
        <f t="shared" si="3"/>
        <v>#DIV/0!</v>
      </c>
      <c r="K42" s="223" t="e">
        <f t="shared" si="3"/>
        <v>#DIV/0!</v>
      </c>
      <c r="L42" s="223" t="e">
        <f t="shared" si="3"/>
        <v>#DIV/0!</v>
      </c>
      <c r="M42" s="223" t="e">
        <f t="shared" si="3"/>
        <v>#DIV/0!</v>
      </c>
      <c r="N42" s="223" t="e">
        <f t="shared" si="3"/>
        <v>#DIV/0!</v>
      </c>
      <c r="Q42" s="199"/>
      <c r="R42" s="199"/>
      <c r="S42" s="214"/>
      <c r="AE42" s="199"/>
      <c r="AF42" s="199"/>
      <c r="AG42" s="214"/>
    </row>
    <row r="43" spans="1:43" x14ac:dyDescent="0.2">
      <c r="A43" s="197"/>
      <c r="B43" s="197"/>
      <c r="C43" s="222"/>
      <c r="D43" s="222"/>
      <c r="E43" s="222"/>
      <c r="F43" s="222"/>
      <c r="G43" s="222"/>
      <c r="H43" s="222"/>
      <c r="I43" s="222"/>
      <c r="J43" s="222"/>
      <c r="K43" s="222"/>
      <c r="L43" s="222"/>
      <c r="M43" s="222"/>
      <c r="N43" s="222"/>
      <c r="Q43" s="199"/>
      <c r="R43" s="199"/>
      <c r="S43" s="214"/>
      <c r="AE43" s="199"/>
      <c r="AF43" s="199"/>
      <c r="AG43" s="214"/>
    </row>
    <row r="44" spans="1:43" x14ac:dyDescent="0.2">
      <c r="A44" s="197" t="s">
        <v>447</v>
      </c>
      <c r="B44" s="270">
        <v>40</v>
      </c>
      <c r="C44" s="271"/>
      <c r="D44" s="271"/>
      <c r="E44" s="271"/>
      <c r="F44" s="271"/>
      <c r="G44" s="271"/>
      <c r="H44" s="271"/>
      <c r="I44" s="271"/>
      <c r="J44" s="271"/>
      <c r="K44" s="271"/>
      <c r="L44" s="271"/>
      <c r="M44" s="271"/>
      <c r="N44" s="271"/>
      <c r="Q44" s="199"/>
      <c r="R44" s="199"/>
      <c r="S44" s="214"/>
      <c r="AE44" s="199"/>
      <c r="AF44" s="199"/>
      <c r="AG44" s="214"/>
    </row>
    <row r="45" spans="1:43" ht="15.75" thickBot="1" x14ac:dyDescent="0.25">
      <c r="A45" s="197" t="s">
        <v>434</v>
      </c>
      <c r="B45" s="197"/>
      <c r="C45" s="224">
        <f>C44*$B$44*C37</f>
        <v>0</v>
      </c>
      <c r="D45" s="224">
        <f t="shared" ref="D45:N45" si="4">D44*$B$44*D37</f>
        <v>0</v>
      </c>
      <c r="E45" s="224">
        <f t="shared" si="4"/>
        <v>0</v>
      </c>
      <c r="F45" s="224">
        <f t="shared" si="4"/>
        <v>0</v>
      </c>
      <c r="G45" s="224">
        <f t="shared" si="4"/>
        <v>0</v>
      </c>
      <c r="H45" s="224">
        <f t="shared" si="4"/>
        <v>0</v>
      </c>
      <c r="I45" s="224">
        <f t="shared" si="4"/>
        <v>0</v>
      </c>
      <c r="J45" s="224">
        <f t="shared" si="4"/>
        <v>0</v>
      </c>
      <c r="K45" s="224">
        <f t="shared" si="4"/>
        <v>0</v>
      </c>
      <c r="L45" s="224">
        <f t="shared" si="4"/>
        <v>0</v>
      </c>
      <c r="M45" s="224">
        <f t="shared" si="4"/>
        <v>0</v>
      </c>
      <c r="N45" s="224">
        <f t="shared" si="4"/>
        <v>0</v>
      </c>
      <c r="Q45" s="199"/>
      <c r="R45" s="199"/>
      <c r="S45" s="214"/>
      <c r="AE45" s="199"/>
      <c r="AF45" s="199"/>
      <c r="AG45" s="214"/>
    </row>
    <row r="46" spans="1:43" ht="15.75" thickTop="1" x14ac:dyDescent="0.2">
      <c r="A46" s="197"/>
      <c r="B46" s="197"/>
      <c r="C46" s="222"/>
      <c r="D46" s="222"/>
      <c r="E46" s="222"/>
      <c r="F46" s="222"/>
      <c r="G46" s="222"/>
      <c r="H46" s="222"/>
      <c r="I46" s="222"/>
      <c r="J46" s="222"/>
      <c r="K46" s="222"/>
      <c r="L46" s="222"/>
      <c r="M46" s="222"/>
      <c r="N46" s="222"/>
      <c r="Q46" s="199"/>
      <c r="R46" s="199"/>
      <c r="S46" s="214"/>
      <c r="AE46" s="199"/>
      <c r="AF46" s="199"/>
      <c r="AG46" s="214"/>
    </row>
    <row r="47" spans="1:43" x14ac:dyDescent="0.2">
      <c r="A47" s="197" t="s">
        <v>444</v>
      </c>
      <c r="B47" s="270">
        <v>40</v>
      </c>
      <c r="C47" s="271"/>
      <c r="D47" s="271"/>
      <c r="E47" s="271"/>
      <c r="F47" s="271"/>
      <c r="G47" s="271"/>
      <c r="H47" s="271"/>
      <c r="I47" s="271"/>
      <c r="J47" s="271"/>
      <c r="K47" s="271"/>
      <c r="L47" s="271"/>
      <c r="M47" s="271"/>
      <c r="N47" s="271"/>
      <c r="Q47" s="199"/>
      <c r="R47" s="199"/>
      <c r="S47" s="214"/>
      <c r="AE47" s="199"/>
      <c r="AF47" s="199"/>
      <c r="AG47" s="214"/>
    </row>
    <row r="48" spans="1:43" ht="15.75" thickBot="1" x14ac:dyDescent="0.25">
      <c r="A48" s="197" t="s">
        <v>435</v>
      </c>
      <c r="B48" s="197"/>
      <c r="C48" s="224">
        <f>C47*$B$47*C37</f>
        <v>0</v>
      </c>
      <c r="D48" s="224">
        <f t="shared" ref="D48:N48" si="5">D47*$B$47*D37</f>
        <v>0</v>
      </c>
      <c r="E48" s="224">
        <f t="shared" si="5"/>
        <v>0</v>
      </c>
      <c r="F48" s="224">
        <f t="shared" si="5"/>
        <v>0</v>
      </c>
      <c r="G48" s="224">
        <f t="shared" si="5"/>
        <v>0</v>
      </c>
      <c r="H48" s="224">
        <f t="shared" si="5"/>
        <v>0</v>
      </c>
      <c r="I48" s="224">
        <f t="shared" si="5"/>
        <v>0</v>
      </c>
      <c r="J48" s="224">
        <f t="shared" si="5"/>
        <v>0</v>
      </c>
      <c r="K48" s="224">
        <f t="shared" si="5"/>
        <v>0</v>
      </c>
      <c r="L48" s="224">
        <f t="shared" si="5"/>
        <v>0</v>
      </c>
      <c r="M48" s="224">
        <f t="shared" si="5"/>
        <v>0</v>
      </c>
      <c r="N48" s="224">
        <f t="shared" si="5"/>
        <v>0</v>
      </c>
      <c r="Q48" s="199"/>
      <c r="R48" s="199"/>
      <c r="S48" s="214"/>
      <c r="AE48" s="199"/>
      <c r="AF48" s="199"/>
      <c r="AG48" s="214"/>
    </row>
    <row r="49" spans="1:33" ht="15.75" thickTop="1" x14ac:dyDescent="0.2">
      <c r="A49" s="197"/>
      <c r="B49" s="197"/>
      <c r="C49" s="222"/>
      <c r="D49" s="222"/>
      <c r="E49" s="222"/>
      <c r="F49" s="222"/>
      <c r="G49" s="222"/>
      <c r="H49" s="222"/>
      <c r="I49" s="222"/>
      <c r="J49" s="222"/>
      <c r="K49" s="222"/>
      <c r="L49" s="222"/>
      <c r="M49" s="222"/>
      <c r="N49" s="222"/>
      <c r="Q49" s="199"/>
      <c r="R49" s="199"/>
      <c r="S49" s="214"/>
      <c r="AE49" s="199"/>
      <c r="AF49" s="199"/>
      <c r="AG49" s="214"/>
    </row>
    <row r="50" spans="1:33" x14ac:dyDescent="0.2">
      <c r="A50" s="197" t="s">
        <v>445</v>
      </c>
      <c r="B50" s="270">
        <v>300</v>
      </c>
      <c r="C50" s="271"/>
      <c r="D50" s="271"/>
      <c r="E50" s="271"/>
      <c r="F50" s="271"/>
      <c r="G50" s="271"/>
      <c r="H50" s="271"/>
      <c r="I50" s="271"/>
      <c r="J50" s="271"/>
      <c r="K50" s="271"/>
      <c r="L50" s="271"/>
      <c r="M50" s="271"/>
      <c r="N50" s="271"/>
      <c r="Q50" s="199"/>
      <c r="R50" s="199"/>
      <c r="S50" s="214"/>
      <c r="AE50" s="199"/>
      <c r="AF50" s="199"/>
      <c r="AG50" s="214"/>
    </row>
    <row r="51" spans="1:33" ht="15.75" thickBot="1" x14ac:dyDescent="0.25">
      <c r="A51" s="197" t="s">
        <v>436</v>
      </c>
      <c r="B51" s="197"/>
      <c r="C51" s="224">
        <f>C50*B50</f>
        <v>0</v>
      </c>
      <c r="D51" s="224">
        <f t="shared" ref="D51:N51" si="6">D50*C50</f>
        <v>0</v>
      </c>
      <c r="E51" s="224">
        <f t="shared" si="6"/>
        <v>0</v>
      </c>
      <c r="F51" s="224">
        <f t="shared" si="6"/>
        <v>0</v>
      </c>
      <c r="G51" s="224">
        <f t="shared" si="6"/>
        <v>0</v>
      </c>
      <c r="H51" s="224">
        <f t="shared" si="6"/>
        <v>0</v>
      </c>
      <c r="I51" s="224">
        <f t="shared" si="6"/>
        <v>0</v>
      </c>
      <c r="J51" s="224">
        <f t="shared" si="6"/>
        <v>0</v>
      </c>
      <c r="K51" s="224">
        <f t="shared" si="6"/>
        <v>0</v>
      </c>
      <c r="L51" s="224">
        <f t="shared" si="6"/>
        <v>0</v>
      </c>
      <c r="M51" s="224">
        <f t="shared" si="6"/>
        <v>0</v>
      </c>
      <c r="N51" s="224">
        <f t="shared" si="6"/>
        <v>0</v>
      </c>
      <c r="Q51" s="199"/>
      <c r="R51" s="199"/>
      <c r="S51" s="214"/>
      <c r="AE51" s="199"/>
      <c r="AF51" s="199"/>
      <c r="AG51" s="214"/>
    </row>
    <row r="52" spans="1:33" ht="15.75" thickTop="1" x14ac:dyDescent="0.2">
      <c r="A52" s="197"/>
      <c r="B52" s="197"/>
      <c r="C52" s="222"/>
      <c r="D52" s="222"/>
      <c r="E52" s="222"/>
      <c r="F52" s="222"/>
      <c r="G52" s="222"/>
      <c r="H52" s="222"/>
      <c r="I52" s="222"/>
      <c r="J52" s="222"/>
      <c r="K52" s="222"/>
      <c r="L52" s="222"/>
      <c r="M52" s="222"/>
      <c r="N52" s="222"/>
      <c r="Q52" s="199"/>
      <c r="R52" s="199"/>
      <c r="S52" s="214"/>
      <c r="AE52" s="199"/>
      <c r="AF52" s="199"/>
      <c r="AG52" s="214"/>
    </row>
    <row r="53" spans="1:33" x14ac:dyDescent="0.2">
      <c r="A53" s="197" t="s">
        <v>446</v>
      </c>
      <c r="B53" s="270">
        <v>300</v>
      </c>
      <c r="C53" s="271"/>
      <c r="D53" s="271"/>
      <c r="E53" s="271"/>
      <c r="F53" s="271"/>
      <c r="G53" s="271"/>
      <c r="H53" s="271"/>
      <c r="I53" s="271"/>
      <c r="J53" s="271"/>
      <c r="K53" s="271"/>
      <c r="L53" s="271"/>
      <c r="M53" s="271"/>
      <c r="N53" s="271"/>
      <c r="Q53" s="199"/>
      <c r="R53" s="199"/>
      <c r="S53" s="214"/>
      <c r="AE53" s="199"/>
      <c r="AF53" s="199"/>
      <c r="AG53" s="214"/>
    </row>
    <row r="54" spans="1:33" ht="15.75" thickBot="1" x14ac:dyDescent="0.25">
      <c r="A54" s="197" t="s">
        <v>437</v>
      </c>
      <c r="B54" s="197"/>
      <c r="C54" s="224">
        <f t="shared" ref="C54:N54" si="7">C53*B53</f>
        <v>0</v>
      </c>
      <c r="D54" s="224">
        <f t="shared" si="7"/>
        <v>0</v>
      </c>
      <c r="E54" s="224">
        <f t="shared" si="7"/>
        <v>0</v>
      </c>
      <c r="F54" s="224">
        <f t="shared" si="7"/>
        <v>0</v>
      </c>
      <c r="G54" s="224">
        <f t="shared" si="7"/>
        <v>0</v>
      </c>
      <c r="H54" s="224">
        <f t="shared" si="7"/>
        <v>0</v>
      </c>
      <c r="I54" s="224">
        <f t="shared" si="7"/>
        <v>0</v>
      </c>
      <c r="J54" s="224">
        <f t="shared" si="7"/>
        <v>0</v>
      </c>
      <c r="K54" s="224">
        <f t="shared" si="7"/>
        <v>0</v>
      </c>
      <c r="L54" s="224">
        <f t="shared" si="7"/>
        <v>0</v>
      </c>
      <c r="M54" s="224">
        <f t="shared" si="7"/>
        <v>0</v>
      </c>
      <c r="N54" s="224">
        <f t="shared" si="7"/>
        <v>0</v>
      </c>
      <c r="Q54" s="199"/>
      <c r="R54" s="199"/>
      <c r="S54" s="214"/>
      <c r="AE54" s="199"/>
      <c r="AF54" s="199"/>
      <c r="AG54" s="214"/>
    </row>
    <row r="55" spans="1:33" ht="15.75" thickTop="1" x14ac:dyDescent="0.2">
      <c r="A55" s="197"/>
      <c r="B55" s="197"/>
      <c r="C55" s="222"/>
      <c r="D55" s="222"/>
      <c r="E55" s="222"/>
      <c r="F55" s="222"/>
      <c r="G55" s="222"/>
      <c r="H55" s="222"/>
      <c r="I55" s="222"/>
      <c r="J55" s="222"/>
      <c r="K55" s="222"/>
      <c r="L55" s="222"/>
      <c r="M55" s="222"/>
      <c r="N55" s="222"/>
      <c r="Q55" s="199"/>
      <c r="R55" s="199"/>
      <c r="S55" s="214"/>
      <c r="AE55" s="199"/>
      <c r="AF55" s="199"/>
      <c r="AG55" s="214"/>
    </row>
    <row r="56" spans="1:33" x14ac:dyDescent="0.2">
      <c r="A56" s="197"/>
      <c r="B56" s="197"/>
      <c r="C56" s="222"/>
      <c r="D56" s="222"/>
      <c r="E56" s="222"/>
      <c r="F56" s="222"/>
      <c r="G56" s="222"/>
      <c r="H56" s="222"/>
      <c r="I56" s="222"/>
      <c r="J56" s="222"/>
      <c r="K56" s="222"/>
      <c r="L56" s="222"/>
      <c r="M56" s="222"/>
      <c r="N56" s="222"/>
      <c r="Q56" s="199"/>
      <c r="R56" s="199"/>
      <c r="S56" s="214"/>
      <c r="AE56" s="199"/>
      <c r="AF56" s="199"/>
      <c r="AG56" s="214"/>
    </row>
    <row r="57" spans="1:33" x14ac:dyDescent="0.2">
      <c r="A57" s="371" t="s">
        <v>438</v>
      </c>
      <c r="B57" s="371"/>
      <c r="C57" s="272"/>
      <c r="D57" s="272"/>
      <c r="E57" s="272"/>
      <c r="F57" s="272"/>
      <c r="G57" s="272"/>
      <c r="H57" s="272"/>
      <c r="I57" s="272"/>
      <c r="J57" s="272"/>
      <c r="K57" s="272"/>
      <c r="L57" s="272"/>
      <c r="M57" s="272"/>
      <c r="N57" s="272"/>
      <c r="Q57" s="199"/>
      <c r="R57" s="199"/>
      <c r="S57" s="214"/>
      <c r="AE57" s="199"/>
      <c r="AF57" s="199"/>
      <c r="AG57" s="214"/>
    </row>
    <row r="58" spans="1:33" x14ac:dyDescent="0.2">
      <c r="A58" s="371" t="s">
        <v>439</v>
      </c>
      <c r="B58" s="371"/>
      <c r="C58" s="269"/>
      <c r="D58" s="269"/>
      <c r="E58" s="269"/>
      <c r="F58" s="269"/>
      <c r="G58" s="269"/>
      <c r="H58" s="269"/>
      <c r="I58" s="269"/>
      <c r="J58" s="269"/>
      <c r="K58" s="269"/>
      <c r="L58" s="269"/>
      <c r="M58" s="269"/>
      <c r="N58" s="269"/>
      <c r="Q58" s="199"/>
      <c r="R58" s="199"/>
      <c r="S58" s="214"/>
      <c r="AE58" s="199"/>
      <c r="AF58" s="199"/>
      <c r="AG58" s="214"/>
    </row>
    <row r="59" spans="1:33" ht="15.75" thickBot="1" x14ac:dyDescent="0.25">
      <c r="A59" s="371" t="s">
        <v>45</v>
      </c>
      <c r="B59" s="371"/>
      <c r="C59" s="221">
        <f t="shared" ref="C59:N59" si="8">C38*C57*C58</f>
        <v>0</v>
      </c>
      <c r="D59" s="221">
        <f t="shared" si="8"/>
        <v>0</v>
      </c>
      <c r="E59" s="221">
        <f t="shared" si="8"/>
        <v>0</v>
      </c>
      <c r="F59" s="221">
        <f t="shared" si="8"/>
        <v>0</v>
      </c>
      <c r="G59" s="221">
        <f t="shared" si="8"/>
        <v>0</v>
      </c>
      <c r="H59" s="221">
        <f t="shared" si="8"/>
        <v>0</v>
      </c>
      <c r="I59" s="221">
        <f t="shared" si="8"/>
        <v>0</v>
      </c>
      <c r="J59" s="221">
        <f t="shared" si="8"/>
        <v>0</v>
      </c>
      <c r="K59" s="221">
        <f t="shared" si="8"/>
        <v>0</v>
      </c>
      <c r="L59" s="221">
        <f t="shared" si="8"/>
        <v>0</v>
      </c>
      <c r="M59" s="221">
        <f t="shared" si="8"/>
        <v>0</v>
      </c>
      <c r="N59" s="221">
        <f t="shared" si="8"/>
        <v>0</v>
      </c>
      <c r="O59" s="214"/>
      <c r="P59" s="214"/>
      <c r="Q59" s="214"/>
      <c r="R59" s="214"/>
      <c r="S59" s="214"/>
      <c r="AE59" s="199"/>
      <c r="AF59" s="199"/>
      <c r="AG59" s="214"/>
    </row>
    <row r="60" spans="1:33" ht="15.75" thickTop="1" x14ac:dyDescent="0.2">
      <c r="A60" s="197"/>
      <c r="B60" s="197"/>
      <c r="C60" s="222"/>
      <c r="D60" s="222"/>
      <c r="E60" s="222"/>
      <c r="F60" s="222"/>
      <c r="G60" s="222"/>
      <c r="H60" s="222"/>
      <c r="I60" s="222"/>
      <c r="J60" s="222"/>
      <c r="K60" s="222"/>
      <c r="L60" s="222"/>
      <c r="M60" s="222"/>
      <c r="N60" s="222"/>
      <c r="O60" s="214"/>
      <c r="P60" s="214"/>
      <c r="Q60" s="214"/>
      <c r="R60" s="214"/>
      <c r="S60" s="214"/>
      <c r="AE60" s="199"/>
      <c r="AF60" s="199"/>
      <c r="AG60" s="214"/>
    </row>
    <row r="61" spans="1:33" ht="15.75" thickBot="1" x14ac:dyDescent="0.25">
      <c r="A61" s="370" t="s">
        <v>440</v>
      </c>
      <c r="B61" s="371"/>
      <c r="C61" s="221">
        <f>C40+C59+C45+C48+C51+C54</f>
        <v>0</v>
      </c>
      <c r="D61" s="221">
        <f t="shared" ref="D61:N61" si="9">D40+D59+D45+D48+D51+D54</f>
        <v>0</v>
      </c>
      <c r="E61" s="221">
        <f t="shared" si="9"/>
        <v>0</v>
      </c>
      <c r="F61" s="221">
        <f t="shared" si="9"/>
        <v>0</v>
      </c>
      <c r="G61" s="221">
        <f t="shared" si="9"/>
        <v>0</v>
      </c>
      <c r="H61" s="221">
        <f t="shared" si="9"/>
        <v>0</v>
      </c>
      <c r="I61" s="221">
        <f t="shared" si="9"/>
        <v>0</v>
      </c>
      <c r="J61" s="221">
        <f t="shared" si="9"/>
        <v>0</v>
      </c>
      <c r="K61" s="221">
        <f t="shared" si="9"/>
        <v>0</v>
      </c>
      <c r="L61" s="221">
        <f t="shared" si="9"/>
        <v>0</v>
      </c>
      <c r="M61" s="221">
        <f t="shared" si="9"/>
        <v>0</v>
      </c>
      <c r="N61" s="221">
        <f t="shared" si="9"/>
        <v>0</v>
      </c>
      <c r="O61" s="214"/>
      <c r="P61" s="214"/>
      <c r="Q61" s="214"/>
      <c r="R61" s="214"/>
      <c r="S61" s="214"/>
      <c r="AE61" s="199"/>
      <c r="AF61" s="199"/>
      <c r="AG61" s="214"/>
    </row>
    <row r="62" spans="1:33" ht="15.75" thickTop="1" x14ac:dyDescent="0.2">
      <c r="B62" s="200"/>
      <c r="C62" s="200"/>
      <c r="Q62" s="199"/>
      <c r="R62" s="199"/>
      <c r="S62" s="200"/>
      <c r="AE62" s="199"/>
      <c r="AF62" s="199"/>
      <c r="AG62" s="200"/>
    </row>
    <row r="63" spans="1:33" x14ac:dyDescent="0.2">
      <c r="B63" s="200"/>
      <c r="C63" s="200"/>
      <c r="Q63" s="199"/>
      <c r="R63" s="199"/>
      <c r="S63" s="200"/>
      <c r="AE63" s="199"/>
      <c r="AF63" s="199"/>
      <c r="AG63" s="200"/>
    </row>
    <row r="64" spans="1:33" x14ac:dyDescent="0.2">
      <c r="B64" s="200"/>
      <c r="C64" s="200"/>
      <c r="Q64" s="199"/>
      <c r="R64" s="199"/>
      <c r="S64" s="200"/>
      <c r="AE64" s="199"/>
      <c r="AF64" s="199"/>
      <c r="AG64" s="200"/>
    </row>
    <row r="65" spans="1:43" ht="15.75" x14ac:dyDescent="0.25">
      <c r="A65" s="225" t="s">
        <v>42</v>
      </c>
      <c r="B65" s="215" t="s">
        <v>400</v>
      </c>
      <c r="C65" s="215">
        <f>L12</f>
        <v>44378</v>
      </c>
      <c r="D65" s="215">
        <f>C65+31</f>
        <v>44409</v>
      </c>
      <c r="E65" s="215">
        <f t="shared" ref="E65:N65" si="10">D65+31</f>
        <v>44440</v>
      </c>
      <c r="F65" s="215">
        <f t="shared" si="10"/>
        <v>44471</v>
      </c>
      <c r="G65" s="215">
        <f t="shared" si="10"/>
        <v>44502</v>
      </c>
      <c r="H65" s="215">
        <f t="shared" si="10"/>
        <v>44533</v>
      </c>
      <c r="I65" s="215">
        <f t="shared" si="10"/>
        <v>44564</v>
      </c>
      <c r="J65" s="215">
        <f>I65+31</f>
        <v>44595</v>
      </c>
      <c r="K65" s="215">
        <f t="shared" si="10"/>
        <v>44626</v>
      </c>
      <c r="L65" s="215">
        <f t="shared" si="10"/>
        <v>44657</v>
      </c>
      <c r="M65" s="215">
        <f t="shared" si="10"/>
        <v>44688</v>
      </c>
      <c r="N65" s="215">
        <f t="shared" si="10"/>
        <v>44719</v>
      </c>
      <c r="O65" s="226" t="s">
        <v>367</v>
      </c>
      <c r="P65" s="225" t="s">
        <v>450</v>
      </c>
      <c r="Q65" s="215">
        <f>N65+31</f>
        <v>44750</v>
      </c>
      <c r="R65" s="215">
        <f t="shared" ref="R65:AB65" si="11">Q65+31</f>
        <v>44781</v>
      </c>
      <c r="S65" s="215">
        <f t="shared" si="11"/>
        <v>44812</v>
      </c>
      <c r="T65" s="215">
        <f t="shared" si="11"/>
        <v>44843</v>
      </c>
      <c r="U65" s="215">
        <f t="shared" si="11"/>
        <v>44874</v>
      </c>
      <c r="V65" s="215">
        <f t="shared" si="11"/>
        <v>44905</v>
      </c>
      <c r="W65" s="215">
        <f t="shared" si="11"/>
        <v>44936</v>
      </c>
      <c r="X65" s="215">
        <f t="shared" si="11"/>
        <v>44967</v>
      </c>
      <c r="Y65" s="215">
        <f t="shared" si="11"/>
        <v>44998</v>
      </c>
      <c r="Z65" s="215">
        <f t="shared" si="11"/>
        <v>45029</v>
      </c>
      <c r="AA65" s="215">
        <f t="shared" si="11"/>
        <v>45060</v>
      </c>
      <c r="AB65" s="215">
        <f t="shared" si="11"/>
        <v>45091</v>
      </c>
      <c r="AC65" s="226" t="s">
        <v>368</v>
      </c>
      <c r="AD65" s="225" t="s">
        <v>43</v>
      </c>
      <c r="AE65" s="215">
        <f>AB65+31</f>
        <v>45122</v>
      </c>
      <c r="AF65" s="215">
        <f t="shared" ref="AF65:AP65" si="12">AE65+31</f>
        <v>45153</v>
      </c>
      <c r="AG65" s="215">
        <f t="shared" si="12"/>
        <v>45184</v>
      </c>
      <c r="AH65" s="215">
        <f t="shared" si="12"/>
        <v>45215</v>
      </c>
      <c r="AI65" s="215">
        <f t="shared" si="12"/>
        <v>45246</v>
      </c>
      <c r="AJ65" s="215">
        <f t="shared" si="12"/>
        <v>45277</v>
      </c>
      <c r="AK65" s="215">
        <f t="shared" si="12"/>
        <v>45308</v>
      </c>
      <c r="AL65" s="215">
        <f t="shared" si="12"/>
        <v>45339</v>
      </c>
      <c r="AM65" s="215">
        <f t="shared" si="12"/>
        <v>45370</v>
      </c>
      <c r="AN65" s="215">
        <f t="shared" si="12"/>
        <v>45401</v>
      </c>
      <c r="AO65" s="215">
        <f t="shared" si="12"/>
        <v>45432</v>
      </c>
      <c r="AP65" s="215">
        <f t="shared" si="12"/>
        <v>45463</v>
      </c>
      <c r="AQ65" s="226" t="s">
        <v>403</v>
      </c>
    </row>
    <row r="66" spans="1:43" ht="15.75" x14ac:dyDescent="0.25">
      <c r="A66" s="227" t="s">
        <v>44</v>
      </c>
      <c r="B66" s="273"/>
      <c r="C66" s="368">
        <f>C40</f>
        <v>0</v>
      </c>
      <c r="D66" s="368">
        <f t="shared" ref="D66:N66" si="13">D40</f>
        <v>0</v>
      </c>
      <c r="E66" s="368">
        <f t="shared" si="13"/>
        <v>0</v>
      </c>
      <c r="F66" s="368">
        <f t="shared" si="13"/>
        <v>0</v>
      </c>
      <c r="G66" s="368">
        <f t="shared" si="13"/>
        <v>0</v>
      </c>
      <c r="H66" s="368">
        <f t="shared" si="13"/>
        <v>0</v>
      </c>
      <c r="I66" s="368">
        <f t="shared" si="13"/>
        <v>0</v>
      </c>
      <c r="J66" s="368">
        <f t="shared" si="13"/>
        <v>0</v>
      </c>
      <c r="K66" s="368">
        <f t="shared" si="13"/>
        <v>0</v>
      </c>
      <c r="L66" s="368">
        <f t="shared" si="13"/>
        <v>0</v>
      </c>
      <c r="M66" s="368">
        <f t="shared" si="13"/>
        <v>0</v>
      </c>
      <c r="N66" s="368">
        <f t="shared" si="13"/>
        <v>0</v>
      </c>
      <c r="O66" s="229">
        <f>SUM(C66:N66)</f>
        <v>0</v>
      </c>
      <c r="P66" s="230">
        <f>M13</f>
        <v>0</v>
      </c>
      <c r="Q66" s="277">
        <f>C66*(1+$P66)</f>
        <v>0</v>
      </c>
      <c r="R66" s="277">
        <f t="shared" ref="R66:AB68" si="14">D66*(1+$P66)</f>
        <v>0</v>
      </c>
      <c r="S66" s="277">
        <f t="shared" si="14"/>
        <v>0</v>
      </c>
      <c r="T66" s="277">
        <f t="shared" si="14"/>
        <v>0</v>
      </c>
      <c r="U66" s="277">
        <f t="shared" si="14"/>
        <v>0</v>
      </c>
      <c r="V66" s="277">
        <f t="shared" si="14"/>
        <v>0</v>
      </c>
      <c r="W66" s="277">
        <f t="shared" si="14"/>
        <v>0</v>
      </c>
      <c r="X66" s="277">
        <f t="shared" si="14"/>
        <v>0</v>
      </c>
      <c r="Y66" s="277">
        <f t="shared" si="14"/>
        <v>0</v>
      </c>
      <c r="Z66" s="277">
        <f t="shared" si="14"/>
        <v>0</v>
      </c>
      <c r="AA66" s="277">
        <f t="shared" si="14"/>
        <v>0</v>
      </c>
      <c r="AB66" s="277">
        <f t="shared" si="14"/>
        <v>0</v>
      </c>
      <c r="AC66" s="229">
        <f>SUM(Q66:AB66)</f>
        <v>0</v>
      </c>
      <c r="AD66" s="230">
        <f>N13</f>
        <v>0</v>
      </c>
      <c r="AE66" s="277">
        <f>Q66*(1+$AD66)</f>
        <v>0</v>
      </c>
      <c r="AF66" s="277">
        <f t="shared" ref="AF66:AP68" si="15">R66*(1+$AD66)</f>
        <v>0</v>
      </c>
      <c r="AG66" s="277">
        <f t="shared" si="15"/>
        <v>0</v>
      </c>
      <c r="AH66" s="277">
        <f t="shared" si="15"/>
        <v>0</v>
      </c>
      <c r="AI66" s="277">
        <f t="shared" si="15"/>
        <v>0</v>
      </c>
      <c r="AJ66" s="277">
        <f t="shared" si="15"/>
        <v>0</v>
      </c>
      <c r="AK66" s="277">
        <f t="shared" si="15"/>
        <v>0</v>
      </c>
      <c r="AL66" s="277">
        <f t="shared" si="15"/>
        <v>0</v>
      </c>
      <c r="AM66" s="277">
        <f t="shared" si="15"/>
        <v>0</v>
      </c>
      <c r="AN66" s="277">
        <f t="shared" si="15"/>
        <v>0</v>
      </c>
      <c r="AO66" s="277">
        <f t="shared" si="15"/>
        <v>0</v>
      </c>
      <c r="AP66" s="277">
        <f t="shared" si="15"/>
        <v>0</v>
      </c>
      <c r="AQ66" s="229">
        <f>SUM(AE66:AP66)</f>
        <v>0</v>
      </c>
    </row>
    <row r="67" spans="1:43" s="95" customFormat="1" ht="15.75" x14ac:dyDescent="0.25">
      <c r="A67" s="227" t="s">
        <v>45</v>
      </c>
      <c r="B67" s="273"/>
      <c r="C67" s="368">
        <f>C45+C48+C51+C54+C59</f>
        <v>0</v>
      </c>
      <c r="D67" s="368">
        <f t="shared" ref="D67:N67" si="16">D45+D48+D51+D54+D59</f>
        <v>0</v>
      </c>
      <c r="E67" s="368">
        <f t="shared" si="16"/>
        <v>0</v>
      </c>
      <c r="F67" s="368">
        <f t="shared" si="16"/>
        <v>0</v>
      </c>
      <c r="G67" s="368">
        <f t="shared" si="16"/>
        <v>0</v>
      </c>
      <c r="H67" s="368">
        <f t="shared" si="16"/>
        <v>0</v>
      </c>
      <c r="I67" s="368">
        <f t="shared" si="16"/>
        <v>0</v>
      </c>
      <c r="J67" s="368">
        <f t="shared" si="16"/>
        <v>0</v>
      </c>
      <c r="K67" s="368">
        <f t="shared" si="16"/>
        <v>0</v>
      </c>
      <c r="L67" s="368">
        <f t="shared" si="16"/>
        <v>0</v>
      </c>
      <c r="M67" s="368">
        <f t="shared" si="16"/>
        <v>0</v>
      </c>
      <c r="N67" s="368">
        <f t="shared" si="16"/>
        <v>0</v>
      </c>
      <c r="O67" s="229">
        <f>SUM(C67:N67)</f>
        <v>0</v>
      </c>
      <c r="P67" s="230">
        <f>M14</f>
        <v>0</v>
      </c>
      <c r="Q67" s="277">
        <f>C67*(1+$P67)</f>
        <v>0</v>
      </c>
      <c r="R67" s="277">
        <f t="shared" si="14"/>
        <v>0</v>
      </c>
      <c r="S67" s="277">
        <f t="shared" si="14"/>
        <v>0</v>
      </c>
      <c r="T67" s="277">
        <f t="shared" si="14"/>
        <v>0</v>
      </c>
      <c r="U67" s="277">
        <f t="shared" si="14"/>
        <v>0</v>
      </c>
      <c r="V67" s="277">
        <f t="shared" si="14"/>
        <v>0</v>
      </c>
      <c r="W67" s="277">
        <f t="shared" si="14"/>
        <v>0</v>
      </c>
      <c r="X67" s="277">
        <f t="shared" si="14"/>
        <v>0</v>
      </c>
      <c r="Y67" s="277">
        <f t="shared" si="14"/>
        <v>0</v>
      </c>
      <c r="Z67" s="277">
        <f t="shared" si="14"/>
        <v>0</v>
      </c>
      <c r="AA67" s="277">
        <f t="shared" si="14"/>
        <v>0</v>
      </c>
      <c r="AB67" s="277">
        <f t="shared" si="14"/>
        <v>0</v>
      </c>
      <c r="AC67" s="229">
        <f>SUM(Q67:AB67)</f>
        <v>0</v>
      </c>
      <c r="AD67" s="230">
        <f>N14</f>
        <v>0</v>
      </c>
      <c r="AE67" s="277">
        <f>Q67*(1+$AD67)</f>
        <v>0</v>
      </c>
      <c r="AF67" s="277">
        <f t="shared" si="15"/>
        <v>0</v>
      </c>
      <c r="AG67" s="277">
        <f t="shared" si="15"/>
        <v>0</v>
      </c>
      <c r="AH67" s="277">
        <f t="shared" si="15"/>
        <v>0</v>
      </c>
      <c r="AI67" s="277">
        <f t="shared" si="15"/>
        <v>0</v>
      </c>
      <c r="AJ67" s="277">
        <f t="shared" si="15"/>
        <v>0</v>
      </c>
      <c r="AK67" s="277">
        <f t="shared" si="15"/>
        <v>0</v>
      </c>
      <c r="AL67" s="277">
        <f t="shared" si="15"/>
        <v>0</v>
      </c>
      <c r="AM67" s="277">
        <f t="shared" si="15"/>
        <v>0</v>
      </c>
      <c r="AN67" s="277">
        <f t="shared" si="15"/>
        <v>0</v>
      </c>
      <c r="AO67" s="277">
        <f t="shared" si="15"/>
        <v>0</v>
      </c>
      <c r="AP67" s="277">
        <f t="shared" si="15"/>
        <v>0</v>
      </c>
      <c r="AQ67" s="229">
        <f>SUM(AE67:AP67)</f>
        <v>0</v>
      </c>
    </row>
    <row r="68" spans="1:43" s="95" customFormat="1" ht="15.75" x14ac:dyDescent="0.25">
      <c r="A68" s="227" t="s">
        <v>100</v>
      </c>
      <c r="B68" s="273"/>
      <c r="C68" s="274"/>
      <c r="D68" s="274"/>
      <c r="E68" s="274"/>
      <c r="F68" s="274"/>
      <c r="G68" s="274"/>
      <c r="H68" s="274"/>
      <c r="I68" s="274"/>
      <c r="J68" s="274"/>
      <c r="K68" s="274"/>
      <c r="L68" s="274"/>
      <c r="M68" s="274"/>
      <c r="N68" s="274"/>
      <c r="O68" s="229">
        <f>SUM(C68:N68)</f>
        <v>0</v>
      </c>
      <c r="P68" s="230">
        <f>M15</f>
        <v>0</v>
      </c>
      <c r="Q68" s="277">
        <f>C68*(1+$P68)</f>
        <v>0</v>
      </c>
      <c r="R68" s="277">
        <f t="shared" si="14"/>
        <v>0</v>
      </c>
      <c r="S68" s="277">
        <f t="shared" si="14"/>
        <v>0</v>
      </c>
      <c r="T68" s="277">
        <f t="shared" si="14"/>
        <v>0</v>
      </c>
      <c r="U68" s="277">
        <f t="shared" si="14"/>
        <v>0</v>
      </c>
      <c r="V68" s="277">
        <f t="shared" si="14"/>
        <v>0</v>
      </c>
      <c r="W68" s="277">
        <f t="shared" si="14"/>
        <v>0</v>
      </c>
      <c r="X68" s="277">
        <f t="shared" si="14"/>
        <v>0</v>
      </c>
      <c r="Y68" s="277">
        <f t="shared" si="14"/>
        <v>0</v>
      </c>
      <c r="Z68" s="277">
        <f t="shared" si="14"/>
        <v>0</v>
      </c>
      <c r="AA68" s="277">
        <f t="shared" si="14"/>
        <v>0</v>
      </c>
      <c r="AB68" s="277">
        <f t="shared" si="14"/>
        <v>0</v>
      </c>
      <c r="AC68" s="229">
        <f>SUM(Q68:AB68)</f>
        <v>0</v>
      </c>
      <c r="AD68" s="230">
        <f>N15</f>
        <v>0</v>
      </c>
      <c r="AE68" s="277">
        <f>Q68*(1+$AD68)</f>
        <v>0</v>
      </c>
      <c r="AF68" s="277">
        <f t="shared" si="15"/>
        <v>0</v>
      </c>
      <c r="AG68" s="277">
        <f t="shared" si="15"/>
        <v>0</v>
      </c>
      <c r="AH68" s="277">
        <f t="shared" si="15"/>
        <v>0</v>
      </c>
      <c r="AI68" s="277">
        <f t="shared" si="15"/>
        <v>0</v>
      </c>
      <c r="AJ68" s="277">
        <f t="shared" si="15"/>
        <v>0</v>
      </c>
      <c r="AK68" s="277">
        <f t="shared" si="15"/>
        <v>0</v>
      </c>
      <c r="AL68" s="277">
        <f t="shared" si="15"/>
        <v>0</v>
      </c>
      <c r="AM68" s="277">
        <f t="shared" si="15"/>
        <v>0</v>
      </c>
      <c r="AN68" s="277">
        <f t="shared" si="15"/>
        <v>0</v>
      </c>
      <c r="AO68" s="277">
        <f t="shared" si="15"/>
        <v>0</v>
      </c>
      <c r="AP68" s="277">
        <f t="shared" si="15"/>
        <v>0</v>
      </c>
      <c r="AQ68" s="229">
        <f>SUM(AE68:AP68)</f>
        <v>0</v>
      </c>
    </row>
    <row r="69" spans="1:43" ht="15" customHeight="1" x14ac:dyDescent="0.25">
      <c r="A69" s="231" t="s">
        <v>8</v>
      </c>
      <c r="B69" s="232">
        <f>SUM(B66:B68)</f>
        <v>0</v>
      </c>
      <c r="C69" s="233">
        <f>SUM(C66:C68)</f>
        <v>0</v>
      </c>
      <c r="D69" s="233">
        <f t="shared" ref="D69:N69" si="17">SUM(D66:D68)</f>
        <v>0</v>
      </c>
      <c r="E69" s="233">
        <f t="shared" si="17"/>
        <v>0</v>
      </c>
      <c r="F69" s="233">
        <f t="shared" si="17"/>
        <v>0</v>
      </c>
      <c r="G69" s="233">
        <f t="shared" si="17"/>
        <v>0</v>
      </c>
      <c r="H69" s="233">
        <f t="shared" si="17"/>
        <v>0</v>
      </c>
      <c r="I69" s="233">
        <f t="shared" si="17"/>
        <v>0</v>
      </c>
      <c r="J69" s="233">
        <f t="shared" si="17"/>
        <v>0</v>
      </c>
      <c r="K69" s="233">
        <f t="shared" si="17"/>
        <v>0</v>
      </c>
      <c r="L69" s="233">
        <f t="shared" si="17"/>
        <v>0</v>
      </c>
      <c r="M69" s="233">
        <f t="shared" si="17"/>
        <v>0</v>
      </c>
      <c r="N69" s="233">
        <f t="shared" si="17"/>
        <v>0</v>
      </c>
      <c r="O69" s="234">
        <f>SUM(O66:O68)</f>
        <v>0</v>
      </c>
      <c r="P69" s="231"/>
      <c r="Q69" s="233">
        <f>SUM(Q66:Q68)</f>
        <v>0</v>
      </c>
      <c r="R69" s="233">
        <f t="shared" ref="R69:AB69" si="18">SUM(R66:R68)</f>
        <v>0</v>
      </c>
      <c r="S69" s="233">
        <f t="shared" si="18"/>
        <v>0</v>
      </c>
      <c r="T69" s="233">
        <f t="shared" si="18"/>
        <v>0</v>
      </c>
      <c r="U69" s="233">
        <f t="shared" si="18"/>
        <v>0</v>
      </c>
      <c r="V69" s="233">
        <f t="shared" si="18"/>
        <v>0</v>
      </c>
      <c r="W69" s="233">
        <f t="shared" si="18"/>
        <v>0</v>
      </c>
      <c r="X69" s="233">
        <f t="shared" si="18"/>
        <v>0</v>
      </c>
      <c r="Y69" s="233">
        <f t="shared" si="18"/>
        <v>0</v>
      </c>
      <c r="Z69" s="233">
        <f t="shared" si="18"/>
        <v>0</v>
      </c>
      <c r="AA69" s="233">
        <f t="shared" si="18"/>
        <v>0</v>
      </c>
      <c r="AB69" s="233">
        <f t="shared" si="18"/>
        <v>0</v>
      </c>
      <c r="AC69" s="234">
        <f>SUM(AC66:AC68)</f>
        <v>0</v>
      </c>
      <c r="AD69" s="231"/>
      <c r="AE69" s="233">
        <f>SUM(AE66:AE68)</f>
        <v>0</v>
      </c>
      <c r="AF69" s="233">
        <f t="shared" ref="AF69:AP69" si="19">SUM(AF66:AF68)</f>
        <v>0</v>
      </c>
      <c r="AG69" s="233">
        <f t="shared" si="19"/>
        <v>0</v>
      </c>
      <c r="AH69" s="233">
        <f t="shared" si="19"/>
        <v>0</v>
      </c>
      <c r="AI69" s="233">
        <f t="shared" si="19"/>
        <v>0</v>
      </c>
      <c r="AJ69" s="233">
        <f t="shared" si="19"/>
        <v>0</v>
      </c>
      <c r="AK69" s="233">
        <f t="shared" si="19"/>
        <v>0</v>
      </c>
      <c r="AL69" s="233">
        <f t="shared" si="19"/>
        <v>0</v>
      </c>
      <c r="AM69" s="233">
        <f t="shared" si="19"/>
        <v>0</v>
      </c>
      <c r="AN69" s="233">
        <f t="shared" si="19"/>
        <v>0</v>
      </c>
      <c r="AO69" s="233">
        <f t="shared" si="19"/>
        <v>0</v>
      </c>
      <c r="AP69" s="233">
        <f t="shared" si="19"/>
        <v>0</v>
      </c>
      <c r="AQ69" s="234">
        <f>SUM(AQ66:AQ68)</f>
        <v>0</v>
      </c>
    </row>
    <row r="70" spans="1:43" s="95" customFormat="1" ht="15.75" hidden="1" outlineLevel="1" x14ac:dyDescent="0.25">
      <c r="A70" s="235" t="s">
        <v>4</v>
      </c>
      <c r="B70" s="236"/>
      <c r="C70" s="237"/>
      <c r="D70" s="237"/>
      <c r="E70" s="237"/>
      <c r="F70" s="237"/>
      <c r="G70" s="237"/>
      <c r="H70" s="237"/>
      <c r="I70" s="237"/>
      <c r="J70" s="237"/>
      <c r="K70" s="237"/>
      <c r="L70" s="237"/>
      <c r="M70" s="237"/>
      <c r="N70" s="237"/>
      <c r="O70" s="229"/>
      <c r="P70" s="235"/>
      <c r="Q70" s="237"/>
      <c r="R70" s="237"/>
      <c r="S70" s="237"/>
      <c r="T70" s="237"/>
      <c r="U70" s="237"/>
      <c r="V70" s="237"/>
      <c r="W70" s="237"/>
      <c r="X70" s="237"/>
      <c r="Y70" s="237"/>
      <c r="Z70" s="237"/>
      <c r="AA70" s="237"/>
      <c r="AB70" s="237"/>
      <c r="AC70" s="229"/>
      <c r="AD70" s="235"/>
      <c r="AE70" s="237"/>
      <c r="AF70" s="237"/>
      <c r="AG70" s="237"/>
      <c r="AH70" s="237"/>
      <c r="AI70" s="237"/>
      <c r="AJ70" s="237"/>
      <c r="AK70" s="237"/>
      <c r="AL70" s="237"/>
      <c r="AM70" s="237"/>
      <c r="AN70" s="237"/>
      <c r="AO70" s="237"/>
      <c r="AP70" s="237"/>
      <c r="AQ70" s="229"/>
    </row>
    <row r="71" spans="1:43" ht="15.75" hidden="1" outlineLevel="1" x14ac:dyDescent="0.25">
      <c r="A71" s="238" t="s">
        <v>5</v>
      </c>
      <c r="B71" s="239"/>
      <c r="C71" s="237"/>
      <c r="D71" s="237"/>
      <c r="E71" s="237"/>
      <c r="F71" s="237"/>
      <c r="G71" s="237"/>
      <c r="H71" s="237"/>
      <c r="I71" s="237"/>
      <c r="J71" s="237"/>
      <c r="K71" s="237"/>
      <c r="L71" s="237"/>
      <c r="M71" s="237"/>
      <c r="N71" s="237"/>
      <c r="O71" s="229">
        <f>SUM(C71:N71)</f>
        <v>0</v>
      </c>
      <c r="P71" s="238"/>
      <c r="Q71" s="237"/>
      <c r="R71" s="237"/>
      <c r="S71" s="237"/>
      <c r="T71" s="237"/>
      <c r="U71" s="237"/>
      <c r="V71" s="237"/>
      <c r="W71" s="237"/>
      <c r="X71" s="237"/>
      <c r="Y71" s="237"/>
      <c r="Z71" s="237"/>
      <c r="AA71" s="237"/>
      <c r="AB71" s="237"/>
      <c r="AC71" s="229">
        <f>SUM(Q71:AB71)</f>
        <v>0</v>
      </c>
      <c r="AD71" s="238"/>
      <c r="AE71" s="237"/>
      <c r="AF71" s="237"/>
      <c r="AG71" s="237"/>
      <c r="AH71" s="237"/>
      <c r="AI71" s="237"/>
      <c r="AJ71" s="237"/>
      <c r="AK71" s="237"/>
      <c r="AL71" s="237"/>
      <c r="AM71" s="237"/>
      <c r="AN71" s="237"/>
      <c r="AO71" s="237"/>
      <c r="AP71" s="237"/>
      <c r="AQ71" s="229">
        <f>SUM(AE71:AP71)</f>
        <v>0</v>
      </c>
    </row>
    <row r="72" spans="1:43" ht="15" hidden="1" customHeight="1" outlineLevel="1" x14ac:dyDescent="0.25">
      <c r="A72" s="238" t="s">
        <v>6</v>
      </c>
      <c r="B72" s="239"/>
      <c r="C72" s="237"/>
      <c r="D72" s="237"/>
      <c r="E72" s="237"/>
      <c r="F72" s="237"/>
      <c r="G72" s="237"/>
      <c r="H72" s="237"/>
      <c r="I72" s="237"/>
      <c r="J72" s="237"/>
      <c r="K72" s="237"/>
      <c r="L72" s="237"/>
      <c r="M72" s="237"/>
      <c r="N72" s="237"/>
      <c r="O72" s="229"/>
      <c r="P72" s="238"/>
      <c r="Q72" s="237"/>
      <c r="R72" s="237"/>
      <c r="S72" s="237"/>
      <c r="T72" s="237"/>
      <c r="U72" s="237"/>
      <c r="V72" s="237"/>
      <c r="W72" s="237"/>
      <c r="X72" s="237"/>
      <c r="Y72" s="237"/>
      <c r="Z72" s="237"/>
      <c r="AA72" s="237"/>
      <c r="AB72" s="237"/>
      <c r="AC72" s="229"/>
      <c r="AD72" s="238"/>
      <c r="AE72" s="237"/>
      <c r="AF72" s="237"/>
      <c r="AG72" s="237"/>
      <c r="AH72" s="237"/>
      <c r="AI72" s="237"/>
      <c r="AJ72" s="237"/>
      <c r="AK72" s="237"/>
      <c r="AL72" s="237"/>
      <c r="AM72" s="237"/>
      <c r="AN72" s="237"/>
      <c r="AO72" s="237"/>
      <c r="AP72" s="237"/>
      <c r="AQ72" s="229"/>
    </row>
    <row r="73" spans="1:43" s="95" customFormat="1" ht="15" hidden="1" customHeight="1" outlineLevel="1" x14ac:dyDescent="0.25">
      <c r="A73" s="227" t="s">
        <v>1</v>
      </c>
      <c r="B73" s="240"/>
      <c r="C73" s="237"/>
      <c r="D73" s="237"/>
      <c r="E73" s="237"/>
      <c r="F73" s="237"/>
      <c r="G73" s="237"/>
      <c r="H73" s="237"/>
      <c r="I73" s="237"/>
      <c r="J73" s="237"/>
      <c r="K73" s="237"/>
      <c r="L73" s="237"/>
      <c r="M73" s="237"/>
      <c r="N73" s="237"/>
      <c r="O73" s="229">
        <f>SUM(C73:N73)</f>
        <v>0</v>
      </c>
      <c r="P73" s="227"/>
      <c r="Q73" s="237"/>
      <c r="R73" s="237"/>
      <c r="S73" s="237"/>
      <c r="T73" s="237"/>
      <c r="U73" s="237"/>
      <c r="V73" s="237"/>
      <c r="W73" s="237"/>
      <c r="X73" s="237"/>
      <c r="Y73" s="237"/>
      <c r="Z73" s="237"/>
      <c r="AA73" s="237"/>
      <c r="AB73" s="237"/>
      <c r="AC73" s="229">
        <f>SUM(Q73:AB73)</f>
        <v>0</v>
      </c>
      <c r="AD73" s="227"/>
      <c r="AE73" s="237"/>
      <c r="AF73" s="237"/>
      <c r="AG73" s="237"/>
      <c r="AH73" s="237"/>
      <c r="AI73" s="237"/>
      <c r="AJ73" s="237"/>
      <c r="AK73" s="237"/>
      <c r="AL73" s="237"/>
      <c r="AM73" s="237"/>
      <c r="AN73" s="237"/>
      <c r="AO73" s="237"/>
      <c r="AP73" s="237"/>
      <c r="AQ73" s="229">
        <f>SUM(AE73:AP73)</f>
        <v>0</v>
      </c>
    </row>
    <row r="74" spans="1:43" ht="15" hidden="1" customHeight="1" outlineLevel="1" x14ac:dyDescent="0.25">
      <c r="A74" s="227" t="s">
        <v>2</v>
      </c>
      <c r="B74" s="240"/>
      <c r="C74" s="237"/>
      <c r="D74" s="237"/>
      <c r="E74" s="237"/>
      <c r="F74" s="237"/>
      <c r="G74" s="237"/>
      <c r="H74" s="237"/>
      <c r="I74" s="237"/>
      <c r="J74" s="237"/>
      <c r="K74" s="237"/>
      <c r="L74" s="237"/>
      <c r="M74" s="237"/>
      <c r="N74" s="237"/>
      <c r="O74" s="229">
        <f>SUM(C74:N74)</f>
        <v>0</v>
      </c>
      <c r="P74" s="227"/>
      <c r="Q74" s="237"/>
      <c r="R74" s="237"/>
      <c r="S74" s="237"/>
      <c r="T74" s="237"/>
      <c r="U74" s="237"/>
      <c r="V74" s="237"/>
      <c r="W74" s="237"/>
      <c r="X74" s="237"/>
      <c r="Y74" s="237"/>
      <c r="Z74" s="237"/>
      <c r="AA74" s="237"/>
      <c r="AB74" s="237"/>
      <c r="AC74" s="229">
        <f>SUM(Q74:AB74)</f>
        <v>0</v>
      </c>
      <c r="AD74" s="227"/>
      <c r="AE74" s="237"/>
      <c r="AF74" s="237"/>
      <c r="AG74" s="237"/>
      <c r="AH74" s="237"/>
      <c r="AI74" s="237"/>
      <c r="AJ74" s="237"/>
      <c r="AK74" s="237"/>
      <c r="AL74" s="237"/>
      <c r="AM74" s="237"/>
      <c r="AN74" s="237"/>
      <c r="AO74" s="237"/>
      <c r="AP74" s="237"/>
      <c r="AQ74" s="229">
        <f>SUM(AE74:AP74)</f>
        <v>0</v>
      </c>
    </row>
    <row r="75" spans="1:43" ht="15" hidden="1" customHeight="1" outlineLevel="1" x14ac:dyDescent="0.25">
      <c r="A75" s="227" t="s">
        <v>3</v>
      </c>
      <c r="B75" s="240"/>
      <c r="C75" s="237"/>
      <c r="D75" s="237"/>
      <c r="E75" s="237"/>
      <c r="F75" s="237"/>
      <c r="G75" s="237"/>
      <c r="H75" s="237"/>
      <c r="I75" s="237"/>
      <c r="J75" s="237"/>
      <c r="K75" s="237"/>
      <c r="L75" s="237"/>
      <c r="M75" s="237"/>
      <c r="N75" s="237"/>
      <c r="O75" s="229">
        <f>SUM(C75:N75)</f>
        <v>0</v>
      </c>
      <c r="P75" s="227"/>
      <c r="Q75" s="237"/>
      <c r="R75" s="237"/>
      <c r="S75" s="237"/>
      <c r="T75" s="237"/>
      <c r="U75" s="237"/>
      <c r="V75" s="237"/>
      <c r="W75" s="237"/>
      <c r="X75" s="237"/>
      <c r="Y75" s="237"/>
      <c r="Z75" s="237"/>
      <c r="AA75" s="237"/>
      <c r="AB75" s="237"/>
      <c r="AC75" s="229">
        <f>SUM(Q75:AB75)</f>
        <v>0</v>
      </c>
      <c r="AD75" s="227"/>
      <c r="AE75" s="237"/>
      <c r="AF75" s="237"/>
      <c r="AG75" s="237"/>
      <c r="AH75" s="237"/>
      <c r="AI75" s="237"/>
      <c r="AJ75" s="237"/>
      <c r="AK75" s="237"/>
      <c r="AL75" s="237"/>
      <c r="AM75" s="237"/>
      <c r="AN75" s="237"/>
      <c r="AO75" s="237"/>
      <c r="AP75" s="237"/>
      <c r="AQ75" s="229">
        <f>SUM(AE75:AP75)</f>
        <v>0</v>
      </c>
    </row>
    <row r="76" spans="1:43" ht="15" hidden="1" customHeight="1" outlineLevel="1" x14ac:dyDescent="0.25">
      <c r="A76" s="227" t="s">
        <v>9</v>
      </c>
      <c r="B76" s="240"/>
      <c r="C76" s="237"/>
      <c r="D76" s="237"/>
      <c r="E76" s="237"/>
      <c r="F76" s="237"/>
      <c r="G76" s="237"/>
      <c r="H76" s="237"/>
      <c r="I76" s="237"/>
      <c r="J76" s="237"/>
      <c r="K76" s="237"/>
      <c r="L76" s="237"/>
      <c r="M76" s="237"/>
      <c r="N76" s="237"/>
      <c r="O76" s="229">
        <f>SUM(C76:N76)</f>
        <v>0</v>
      </c>
      <c r="P76" s="227"/>
      <c r="Q76" s="237"/>
      <c r="R76" s="237"/>
      <c r="S76" s="237"/>
      <c r="T76" s="237"/>
      <c r="U76" s="237"/>
      <c r="V76" s="237"/>
      <c r="W76" s="237"/>
      <c r="X76" s="237"/>
      <c r="Y76" s="237"/>
      <c r="Z76" s="237"/>
      <c r="AA76" s="237"/>
      <c r="AB76" s="237"/>
      <c r="AC76" s="229">
        <f>SUM(Q76:AB76)</f>
        <v>0</v>
      </c>
      <c r="AD76" s="227"/>
      <c r="AE76" s="237"/>
      <c r="AF76" s="237"/>
      <c r="AG76" s="237"/>
      <c r="AH76" s="237"/>
      <c r="AI76" s="237"/>
      <c r="AJ76" s="237"/>
      <c r="AK76" s="237"/>
      <c r="AL76" s="237"/>
      <c r="AM76" s="237"/>
      <c r="AN76" s="237"/>
      <c r="AO76" s="237"/>
      <c r="AP76" s="237"/>
      <c r="AQ76" s="229">
        <f>SUM(AE76:AP76)</f>
        <v>0</v>
      </c>
    </row>
    <row r="77" spans="1:43" s="95" customFormat="1" ht="15" hidden="1" customHeight="1" outlineLevel="1" x14ac:dyDescent="0.25">
      <c r="A77" s="227" t="s">
        <v>10</v>
      </c>
      <c r="B77" s="240"/>
      <c r="C77" s="237"/>
      <c r="D77" s="237"/>
      <c r="E77" s="237"/>
      <c r="F77" s="237"/>
      <c r="G77" s="237"/>
      <c r="H77" s="237"/>
      <c r="I77" s="237"/>
      <c r="J77" s="237"/>
      <c r="K77" s="237"/>
      <c r="L77" s="237"/>
      <c r="M77" s="237"/>
      <c r="N77" s="237"/>
      <c r="O77" s="229">
        <f>SUM(C77:N77)</f>
        <v>0</v>
      </c>
      <c r="P77" s="227"/>
      <c r="Q77" s="237"/>
      <c r="R77" s="237"/>
      <c r="S77" s="237"/>
      <c r="T77" s="237"/>
      <c r="U77" s="237"/>
      <c r="V77" s="237"/>
      <c r="W77" s="237"/>
      <c r="X77" s="237"/>
      <c r="Y77" s="237"/>
      <c r="Z77" s="237"/>
      <c r="AA77" s="237"/>
      <c r="AB77" s="237"/>
      <c r="AC77" s="229">
        <f>SUM(Q77:AB77)</f>
        <v>0</v>
      </c>
      <c r="AD77" s="227"/>
      <c r="AE77" s="237"/>
      <c r="AF77" s="237"/>
      <c r="AG77" s="237"/>
      <c r="AH77" s="237"/>
      <c r="AI77" s="237"/>
      <c r="AJ77" s="237"/>
      <c r="AK77" s="237"/>
      <c r="AL77" s="237"/>
      <c r="AM77" s="237"/>
      <c r="AN77" s="237"/>
      <c r="AO77" s="237"/>
      <c r="AP77" s="237"/>
      <c r="AQ77" s="229">
        <f>SUM(AE77:AP77)</f>
        <v>0</v>
      </c>
    </row>
    <row r="78" spans="1:43" ht="15" hidden="1" customHeight="1" outlineLevel="1" x14ac:dyDescent="0.25">
      <c r="A78" s="227"/>
      <c r="B78" s="240"/>
      <c r="C78" s="237"/>
      <c r="D78" s="237"/>
      <c r="E78" s="237"/>
      <c r="F78" s="237"/>
      <c r="G78" s="237"/>
      <c r="H78" s="237"/>
      <c r="I78" s="237"/>
      <c r="J78" s="237"/>
      <c r="K78" s="237"/>
      <c r="L78" s="237"/>
      <c r="M78" s="237"/>
      <c r="N78" s="237"/>
      <c r="O78" s="229"/>
      <c r="P78" s="227"/>
      <c r="Q78" s="237"/>
      <c r="R78" s="237"/>
      <c r="S78" s="237"/>
      <c r="T78" s="237"/>
      <c r="U78" s="237"/>
      <c r="V78" s="237"/>
      <c r="W78" s="237"/>
      <c r="X78" s="237"/>
      <c r="Y78" s="237"/>
      <c r="Z78" s="237"/>
      <c r="AA78" s="237"/>
      <c r="AB78" s="237"/>
      <c r="AC78" s="229"/>
      <c r="AD78" s="227"/>
      <c r="AE78" s="237"/>
      <c r="AF78" s="237"/>
      <c r="AG78" s="237"/>
      <c r="AH78" s="237"/>
      <c r="AI78" s="237"/>
      <c r="AJ78" s="237"/>
      <c r="AK78" s="237"/>
      <c r="AL78" s="237"/>
      <c r="AM78" s="237"/>
      <c r="AN78" s="237"/>
      <c r="AO78" s="237"/>
      <c r="AP78" s="237"/>
      <c r="AQ78" s="229"/>
    </row>
    <row r="79" spans="1:43" ht="15" hidden="1" customHeight="1" outlineLevel="1" x14ac:dyDescent="0.25">
      <c r="A79" s="241" t="s">
        <v>7</v>
      </c>
      <c r="B79" s="242"/>
      <c r="C79" s="242"/>
      <c r="D79" s="237"/>
      <c r="E79" s="237"/>
      <c r="F79" s="237"/>
      <c r="G79" s="237"/>
      <c r="H79" s="237"/>
      <c r="I79" s="237"/>
      <c r="J79" s="237"/>
      <c r="K79" s="237"/>
      <c r="L79" s="237"/>
      <c r="M79" s="237"/>
      <c r="N79" s="237"/>
      <c r="O79" s="229">
        <f>SUM(C79:N79)</f>
        <v>0</v>
      </c>
      <c r="P79" s="241"/>
      <c r="Q79" s="237"/>
      <c r="R79" s="237"/>
      <c r="S79" s="237"/>
      <c r="T79" s="237"/>
      <c r="U79" s="237"/>
      <c r="V79" s="237"/>
      <c r="W79" s="237"/>
      <c r="X79" s="237"/>
      <c r="Y79" s="237"/>
      <c r="Z79" s="237"/>
      <c r="AA79" s="237"/>
      <c r="AB79" s="237"/>
      <c r="AC79" s="229">
        <f>SUM(Q79:AB79)</f>
        <v>0</v>
      </c>
      <c r="AD79" s="241"/>
      <c r="AE79" s="237"/>
      <c r="AF79" s="237"/>
      <c r="AG79" s="237"/>
      <c r="AH79" s="237"/>
      <c r="AI79" s="237"/>
      <c r="AJ79" s="237"/>
      <c r="AK79" s="237"/>
      <c r="AL79" s="237"/>
      <c r="AM79" s="237"/>
      <c r="AN79" s="237"/>
      <c r="AO79" s="237"/>
      <c r="AP79" s="237"/>
      <c r="AQ79" s="229">
        <f>SUM(AE79:AP79)</f>
        <v>0</v>
      </c>
    </row>
    <row r="80" spans="1:43" ht="15" customHeight="1" collapsed="1" x14ac:dyDescent="0.25">
      <c r="A80" s="241" t="s">
        <v>11</v>
      </c>
      <c r="B80" s="230"/>
      <c r="C80" s="243">
        <f>C67*(1-$L$16)</f>
        <v>0</v>
      </c>
      <c r="D80" s="243">
        <f t="shared" ref="D80:N80" si="20">D67*(1-$L$16)</f>
        <v>0</v>
      </c>
      <c r="E80" s="243">
        <f t="shared" si="20"/>
        <v>0</v>
      </c>
      <c r="F80" s="243">
        <f t="shared" si="20"/>
        <v>0</v>
      </c>
      <c r="G80" s="243">
        <f t="shared" si="20"/>
        <v>0</v>
      </c>
      <c r="H80" s="243">
        <f t="shared" si="20"/>
        <v>0</v>
      </c>
      <c r="I80" s="243">
        <f t="shared" si="20"/>
        <v>0</v>
      </c>
      <c r="J80" s="243">
        <f t="shared" si="20"/>
        <v>0</v>
      </c>
      <c r="K80" s="243">
        <f t="shared" si="20"/>
        <v>0</v>
      </c>
      <c r="L80" s="243">
        <f t="shared" si="20"/>
        <v>0</v>
      </c>
      <c r="M80" s="243">
        <f t="shared" si="20"/>
        <v>0</v>
      </c>
      <c r="N80" s="243">
        <f t="shared" si="20"/>
        <v>0</v>
      </c>
      <c r="O80" s="229">
        <f>SUM(C80:N80)</f>
        <v>0</v>
      </c>
      <c r="P80" s="230"/>
      <c r="Q80" s="243">
        <f t="shared" ref="Q80:AB80" si="21">Q67*(1-$M$16)</f>
        <v>0</v>
      </c>
      <c r="R80" s="243">
        <f t="shared" si="21"/>
        <v>0</v>
      </c>
      <c r="S80" s="243">
        <f t="shared" si="21"/>
        <v>0</v>
      </c>
      <c r="T80" s="243">
        <f t="shared" si="21"/>
        <v>0</v>
      </c>
      <c r="U80" s="243">
        <f t="shared" si="21"/>
        <v>0</v>
      </c>
      <c r="V80" s="243">
        <f t="shared" si="21"/>
        <v>0</v>
      </c>
      <c r="W80" s="243">
        <f t="shared" si="21"/>
        <v>0</v>
      </c>
      <c r="X80" s="243">
        <f t="shared" si="21"/>
        <v>0</v>
      </c>
      <c r="Y80" s="243">
        <f t="shared" si="21"/>
        <v>0</v>
      </c>
      <c r="Z80" s="243">
        <f t="shared" si="21"/>
        <v>0</v>
      </c>
      <c r="AA80" s="243">
        <f t="shared" si="21"/>
        <v>0</v>
      </c>
      <c r="AB80" s="243">
        <f t="shared" si="21"/>
        <v>0</v>
      </c>
      <c r="AC80" s="229">
        <f>SUM(Q80:AB80)</f>
        <v>0</v>
      </c>
      <c r="AD80" s="230"/>
      <c r="AE80" s="243">
        <f t="shared" ref="AE80:AP80" si="22">AE67*(1-$M$16)</f>
        <v>0</v>
      </c>
      <c r="AF80" s="243">
        <f t="shared" si="22"/>
        <v>0</v>
      </c>
      <c r="AG80" s="243">
        <f t="shared" si="22"/>
        <v>0</v>
      </c>
      <c r="AH80" s="243">
        <f t="shared" si="22"/>
        <v>0</v>
      </c>
      <c r="AI80" s="243">
        <f t="shared" si="22"/>
        <v>0</v>
      </c>
      <c r="AJ80" s="243">
        <f t="shared" si="22"/>
        <v>0</v>
      </c>
      <c r="AK80" s="243">
        <f t="shared" si="22"/>
        <v>0</v>
      </c>
      <c r="AL80" s="243">
        <f t="shared" si="22"/>
        <v>0</v>
      </c>
      <c r="AM80" s="243">
        <f t="shared" si="22"/>
        <v>0</v>
      </c>
      <c r="AN80" s="243">
        <f t="shared" si="22"/>
        <v>0</v>
      </c>
      <c r="AO80" s="243">
        <f t="shared" si="22"/>
        <v>0</v>
      </c>
      <c r="AP80" s="243">
        <f t="shared" si="22"/>
        <v>0</v>
      </c>
      <c r="AQ80" s="229">
        <f>SUM(AE80:AP80)</f>
        <v>0</v>
      </c>
    </row>
    <row r="81" spans="1:43" ht="15" customHeight="1" x14ac:dyDescent="0.25">
      <c r="A81" s="231" t="s">
        <v>46</v>
      </c>
      <c r="B81" s="232"/>
      <c r="C81" s="233">
        <f t="shared" ref="C81:O81" si="23">C69-C80</f>
        <v>0</v>
      </c>
      <c r="D81" s="233">
        <f t="shared" si="23"/>
        <v>0</v>
      </c>
      <c r="E81" s="233">
        <f t="shared" si="23"/>
        <v>0</v>
      </c>
      <c r="F81" s="233">
        <f t="shared" si="23"/>
        <v>0</v>
      </c>
      <c r="G81" s="233">
        <f t="shared" si="23"/>
        <v>0</v>
      </c>
      <c r="H81" s="233">
        <f t="shared" si="23"/>
        <v>0</v>
      </c>
      <c r="I81" s="233">
        <f t="shared" si="23"/>
        <v>0</v>
      </c>
      <c r="J81" s="233">
        <f t="shared" si="23"/>
        <v>0</v>
      </c>
      <c r="K81" s="233">
        <f t="shared" si="23"/>
        <v>0</v>
      </c>
      <c r="L81" s="233">
        <f t="shared" si="23"/>
        <v>0</v>
      </c>
      <c r="M81" s="233">
        <f t="shared" si="23"/>
        <v>0</v>
      </c>
      <c r="N81" s="233">
        <f t="shared" si="23"/>
        <v>0</v>
      </c>
      <c r="O81" s="234">
        <f t="shared" si="23"/>
        <v>0</v>
      </c>
      <c r="P81" s="231"/>
      <c r="Q81" s="233">
        <f t="shared" ref="Q81:AC81" si="24">Q69-Q80</f>
        <v>0</v>
      </c>
      <c r="R81" s="233">
        <f t="shared" si="24"/>
        <v>0</v>
      </c>
      <c r="S81" s="233">
        <f t="shared" si="24"/>
        <v>0</v>
      </c>
      <c r="T81" s="233">
        <f t="shared" si="24"/>
        <v>0</v>
      </c>
      <c r="U81" s="233">
        <f t="shared" si="24"/>
        <v>0</v>
      </c>
      <c r="V81" s="233">
        <f t="shared" si="24"/>
        <v>0</v>
      </c>
      <c r="W81" s="233">
        <f t="shared" si="24"/>
        <v>0</v>
      </c>
      <c r="X81" s="233">
        <f t="shared" si="24"/>
        <v>0</v>
      </c>
      <c r="Y81" s="233">
        <f t="shared" si="24"/>
        <v>0</v>
      </c>
      <c r="Z81" s="233">
        <f t="shared" si="24"/>
        <v>0</v>
      </c>
      <c r="AA81" s="233">
        <f t="shared" si="24"/>
        <v>0</v>
      </c>
      <c r="AB81" s="233">
        <f t="shared" si="24"/>
        <v>0</v>
      </c>
      <c r="AC81" s="234">
        <f t="shared" si="24"/>
        <v>0</v>
      </c>
      <c r="AD81" s="231"/>
      <c r="AE81" s="233">
        <f t="shared" ref="AE81:AQ81" si="25">AE69-AE80</f>
        <v>0</v>
      </c>
      <c r="AF81" s="233">
        <f t="shared" si="25"/>
        <v>0</v>
      </c>
      <c r="AG81" s="233">
        <f t="shared" si="25"/>
        <v>0</v>
      </c>
      <c r="AH81" s="233">
        <f t="shared" si="25"/>
        <v>0</v>
      </c>
      <c r="AI81" s="233">
        <f t="shared" si="25"/>
        <v>0</v>
      </c>
      <c r="AJ81" s="233">
        <f t="shared" si="25"/>
        <v>0</v>
      </c>
      <c r="AK81" s="233">
        <f t="shared" si="25"/>
        <v>0</v>
      </c>
      <c r="AL81" s="233">
        <f t="shared" si="25"/>
        <v>0</v>
      </c>
      <c r="AM81" s="233">
        <f t="shared" si="25"/>
        <v>0</v>
      </c>
      <c r="AN81" s="233">
        <f t="shared" si="25"/>
        <v>0</v>
      </c>
      <c r="AO81" s="233">
        <f t="shared" si="25"/>
        <v>0</v>
      </c>
      <c r="AP81" s="233">
        <f t="shared" si="25"/>
        <v>0</v>
      </c>
      <c r="AQ81" s="234">
        <f t="shared" si="25"/>
        <v>0</v>
      </c>
    </row>
    <row r="82" spans="1:43" ht="15" customHeight="1" x14ac:dyDescent="0.25">
      <c r="A82" s="231" t="s">
        <v>208</v>
      </c>
      <c r="B82" s="231"/>
      <c r="C82" s="233"/>
      <c r="D82" s="233"/>
      <c r="E82" s="233"/>
      <c r="F82" s="233"/>
      <c r="G82" s="233"/>
      <c r="H82" s="233"/>
      <c r="I82" s="233"/>
      <c r="J82" s="233"/>
      <c r="K82" s="233"/>
      <c r="L82" s="233"/>
      <c r="M82" s="233"/>
      <c r="N82" s="233"/>
      <c r="O82" s="244" t="e">
        <f>O81/O69</f>
        <v>#DIV/0!</v>
      </c>
      <c r="P82" s="231"/>
      <c r="Q82" s="233"/>
      <c r="R82" s="233"/>
      <c r="S82" s="233"/>
      <c r="T82" s="233"/>
      <c r="U82" s="233"/>
      <c r="V82" s="233"/>
      <c r="W82" s="233"/>
      <c r="X82" s="233"/>
      <c r="Y82" s="233"/>
      <c r="Z82" s="233"/>
      <c r="AA82" s="233"/>
      <c r="AB82" s="233"/>
      <c r="AC82" s="244" t="e">
        <f>AC81/AC69</f>
        <v>#DIV/0!</v>
      </c>
      <c r="AD82" s="231"/>
      <c r="AE82" s="233"/>
      <c r="AF82" s="233"/>
      <c r="AG82" s="233"/>
      <c r="AH82" s="233"/>
      <c r="AI82" s="233"/>
      <c r="AJ82" s="233"/>
      <c r="AK82" s="233"/>
      <c r="AL82" s="233"/>
      <c r="AM82" s="233"/>
      <c r="AN82" s="233"/>
      <c r="AO82" s="233"/>
      <c r="AP82" s="233"/>
      <c r="AQ82" s="244" t="e">
        <f>AQ81/AQ69</f>
        <v>#DIV/0!</v>
      </c>
    </row>
    <row r="83" spans="1:43" ht="15" customHeight="1" x14ac:dyDescent="0.25">
      <c r="A83" s="231" t="s">
        <v>209</v>
      </c>
      <c r="B83" s="245"/>
      <c r="C83" s="233"/>
      <c r="D83" s="233"/>
      <c r="E83" s="233"/>
      <c r="F83" s="233"/>
      <c r="G83" s="233"/>
      <c r="H83" s="233"/>
      <c r="I83" s="233"/>
      <c r="J83" s="233"/>
      <c r="K83" s="233"/>
      <c r="L83" s="233"/>
      <c r="M83" s="233"/>
      <c r="N83" s="233"/>
      <c r="O83" s="244" t="e">
        <f>(O67-O80)/O67</f>
        <v>#DIV/0!</v>
      </c>
      <c r="P83" s="245">
        <f>M16</f>
        <v>0</v>
      </c>
      <c r="Q83" s="233"/>
      <c r="R83" s="233"/>
      <c r="S83" s="233"/>
      <c r="T83" s="233"/>
      <c r="U83" s="233"/>
      <c r="V83" s="233"/>
      <c r="W83" s="233"/>
      <c r="X83" s="233"/>
      <c r="Y83" s="233"/>
      <c r="Z83" s="233"/>
      <c r="AA83" s="233"/>
      <c r="AB83" s="233"/>
      <c r="AC83" s="244" t="e">
        <f>(AC67-AC80)/AC67</f>
        <v>#DIV/0!</v>
      </c>
      <c r="AD83" s="245">
        <f>AA16</f>
        <v>0</v>
      </c>
      <c r="AE83" s="233"/>
      <c r="AF83" s="233"/>
      <c r="AG83" s="233"/>
      <c r="AH83" s="233"/>
      <c r="AI83" s="233"/>
      <c r="AJ83" s="233"/>
      <c r="AK83" s="233"/>
      <c r="AL83" s="233"/>
      <c r="AM83" s="233"/>
      <c r="AN83" s="233"/>
      <c r="AO83" s="233"/>
      <c r="AP83" s="233"/>
      <c r="AQ83" s="244" t="e">
        <f>(AQ67-AQ80)/AQ67</f>
        <v>#DIV/0!</v>
      </c>
    </row>
    <row r="84" spans="1:43" ht="15" customHeight="1" x14ac:dyDescent="0.25">
      <c r="A84" s="235" t="s">
        <v>47</v>
      </c>
      <c r="B84" s="246"/>
      <c r="C84" s="243"/>
      <c r="D84" s="243"/>
      <c r="E84" s="243"/>
      <c r="F84" s="243"/>
      <c r="G84" s="243"/>
      <c r="H84" s="243"/>
      <c r="I84" s="243"/>
      <c r="J84" s="243"/>
      <c r="K84" s="243"/>
      <c r="L84" s="243"/>
      <c r="M84" s="243"/>
      <c r="N84" s="243"/>
      <c r="O84" s="247"/>
      <c r="P84" s="235"/>
      <c r="Q84" s="243"/>
      <c r="R84" s="243"/>
      <c r="S84" s="243"/>
      <c r="T84" s="243"/>
      <c r="U84" s="243"/>
      <c r="V84" s="243"/>
      <c r="W84" s="243"/>
      <c r="X84" s="243"/>
      <c r="Y84" s="243"/>
      <c r="Z84" s="243"/>
      <c r="AA84" s="243"/>
      <c r="AB84" s="243"/>
      <c r="AC84" s="247"/>
      <c r="AD84" s="235"/>
      <c r="AE84" s="243"/>
      <c r="AF84" s="243"/>
      <c r="AG84" s="243"/>
      <c r="AH84" s="243"/>
      <c r="AI84" s="243"/>
      <c r="AJ84" s="243"/>
      <c r="AK84" s="243"/>
      <c r="AL84" s="243"/>
      <c r="AM84" s="243"/>
      <c r="AN84" s="243"/>
      <c r="AO84" s="243"/>
      <c r="AP84" s="243"/>
      <c r="AQ84" s="247"/>
    </row>
    <row r="85" spans="1:43" ht="15" customHeight="1" x14ac:dyDescent="0.25">
      <c r="A85" s="227" t="s">
        <v>48</v>
      </c>
      <c r="B85" s="369"/>
      <c r="C85" s="277">
        <f t="shared" ref="C85:N100" si="26">$B85/12</f>
        <v>0</v>
      </c>
      <c r="D85" s="277">
        <f t="shared" si="26"/>
        <v>0</v>
      </c>
      <c r="E85" s="277">
        <f t="shared" si="26"/>
        <v>0</v>
      </c>
      <c r="F85" s="277">
        <f t="shared" si="26"/>
        <v>0</v>
      </c>
      <c r="G85" s="277">
        <f t="shared" si="26"/>
        <v>0</v>
      </c>
      <c r="H85" s="277">
        <f t="shared" si="26"/>
        <v>0</v>
      </c>
      <c r="I85" s="277">
        <f t="shared" si="26"/>
        <v>0</v>
      </c>
      <c r="J85" s="277">
        <f t="shared" si="26"/>
        <v>0</v>
      </c>
      <c r="K85" s="277">
        <f t="shared" si="26"/>
        <v>0</v>
      </c>
      <c r="L85" s="277">
        <f t="shared" si="26"/>
        <v>0</v>
      </c>
      <c r="M85" s="277">
        <f t="shared" si="26"/>
        <v>0</v>
      </c>
      <c r="N85" s="277">
        <f t="shared" si="26"/>
        <v>0</v>
      </c>
      <c r="O85" s="229">
        <f t="shared" ref="O85:O110" si="27">SUM(C85:N85)</f>
        <v>0</v>
      </c>
      <c r="P85" s="227"/>
      <c r="Q85" s="277">
        <f t="shared" ref="Q85:AB85" si="28">$O85/12*(1+$M$17)</f>
        <v>0</v>
      </c>
      <c r="R85" s="277">
        <f t="shared" si="28"/>
        <v>0</v>
      </c>
      <c r="S85" s="277">
        <f t="shared" si="28"/>
        <v>0</v>
      </c>
      <c r="T85" s="277">
        <f t="shared" si="28"/>
        <v>0</v>
      </c>
      <c r="U85" s="277">
        <f t="shared" si="28"/>
        <v>0</v>
      </c>
      <c r="V85" s="277">
        <f t="shared" si="28"/>
        <v>0</v>
      </c>
      <c r="W85" s="277">
        <f t="shared" si="28"/>
        <v>0</v>
      </c>
      <c r="X85" s="277">
        <f t="shared" si="28"/>
        <v>0</v>
      </c>
      <c r="Y85" s="277">
        <f t="shared" si="28"/>
        <v>0</v>
      </c>
      <c r="Z85" s="277">
        <f t="shared" si="28"/>
        <v>0</v>
      </c>
      <c r="AA85" s="277">
        <f t="shared" si="28"/>
        <v>0</v>
      </c>
      <c r="AB85" s="277">
        <f t="shared" si="28"/>
        <v>0</v>
      </c>
      <c r="AC85" s="229">
        <f t="shared" ref="AC85:AC90" si="29">SUM(Q85:AB85)</f>
        <v>0</v>
      </c>
      <c r="AD85" s="227"/>
      <c r="AE85" s="277">
        <f t="shared" ref="AE85:AP90" si="30">$AC85/12*(1+$N$17)</f>
        <v>0</v>
      </c>
      <c r="AF85" s="277">
        <f t="shared" si="30"/>
        <v>0</v>
      </c>
      <c r="AG85" s="277">
        <f t="shared" si="30"/>
        <v>0</v>
      </c>
      <c r="AH85" s="277">
        <f t="shared" si="30"/>
        <v>0</v>
      </c>
      <c r="AI85" s="277">
        <f t="shared" si="30"/>
        <v>0</v>
      </c>
      <c r="AJ85" s="277">
        <f t="shared" si="30"/>
        <v>0</v>
      </c>
      <c r="AK85" s="277">
        <f t="shared" si="30"/>
        <v>0</v>
      </c>
      <c r="AL85" s="277">
        <f t="shared" si="30"/>
        <v>0</v>
      </c>
      <c r="AM85" s="277">
        <f t="shared" si="30"/>
        <v>0</v>
      </c>
      <c r="AN85" s="277">
        <f t="shared" si="30"/>
        <v>0</v>
      </c>
      <c r="AO85" s="277">
        <f t="shared" si="30"/>
        <v>0</v>
      </c>
      <c r="AP85" s="277">
        <f t="shared" si="30"/>
        <v>0</v>
      </c>
      <c r="AQ85" s="229">
        <f t="shared" ref="AQ85:AQ90" si="31">SUM(AE85:AP85)</f>
        <v>0</v>
      </c>
    </row>
    <row r="86" spans="1:43" ht="15" customHeight="1" x14ac:dyDescent="0.25">
      <c r="A86" s="227" t="s">
        <v>49</v>
      </c>
      <c r="B86" s="369"/>
      <c r="C86" s="277">
        <f t="shared" si="26"/>
        <v>0</v>
      </c>
      <c r="D86" s="277">
        <f t="shared" si="26"/>
        <v>0</v>
      </c>
      <c r="E86" s="277">
        <f t="shared" si="26"/>
        <v>0</v>
      </c>
      <c r="F86" s="277">
        <f t="shared" si="26"/>
        <v>0</v>
      </c>
      <c r="G86" s="277">
        <f t="shared" si="26"/>
        <v>0</v>
      </c>
      <c r="H86" s="277">
        <f t="shared" si="26"/>
        <v>0</v>
      </c>
      <c r="I86" s="277">
        <f t="shared" si="26"/>
        <v>0</v>
      </c>
      <c r="J86" s="277">
        <f t="shared" si="26"/>
        <v>0</v>
      </c>
      <c r="K86" s="277">
        <f t="shared" si="26"/>
        <v>0</v>
      </c>
      <c r="L86" s="277">
        <f t="shared" si="26"/>
        <v>0</v>
      </c>
      <c r="M86" s="277">
        <f t="shared" si="26"/>
        <v>0</v>
      </c>
      <c r="N86" s="277">
        <f t="shared" si="26"/>
        <v>0</v>
      </c>
      <c r="O86" s="229">
        <f t="shared" si="27"/>
        <v>0</v>
      </c>
      <c r="P86" s="227"/>
      <c r="Q86" s="277">
        <f t="shared" ref="Q86:AB110" si="32">$O86/12*(1+$M$17)</f>
        <v>0</v>
      </c>
      <c r="R86" s="277">
        <f t="shared" ref="R86:AB91" si="33">$O86/12*(1+$M$17)</f>
        <v>0</v>
      </c>
      <c r="S86" s="277">
        <f t="shared" si="33"/>
        <v>0</v>
      </c>
      <c r="T86" s="277">
        <f t="shared" si="33"/>
        <v>0</v>
      </c>
      <c r="U86" s="277">
        <f t="shared" si="33"/>
        <v>0</v>
      </c>
      <c r="V86" s="277">
        <f t="shared" si="33"/>
        <v>0</v>
      </c>
      <c r="W86" s="277">
        <f t="shared" si="33"/>
        <v>0</v>
      </c>
      <c r="X86" s="277">
        <f t="shared" si="33"/>
        <v>0</v>
      </c>
      <c r="Y86" s="277">
        <f t="shared" si="33"/>
        <v>0</v>
      </c>
      <c r="Z86" s="277">
        <f t="shared" si="33"/>
        <v>0</v>
      </c>
      <c r="AA86" s="277">
        <f t="shared" si="33"/>
        <v>0</v>
      </c>
      <c r="AB86" s="277">
        <f t="shared" si="33"/>
        <v>0</v>
      </c>
      <c r="AC86" s="229">
        <f t="shared" si="29"/>
        <v>0</v>
      </c>
      <c r="AD86" s="227"/>
      <c r="AE86" s="277">
        <f t="shared" si="30"/>
        <v>0</v>
      </c>
      <c r="AF86" s="277">
        <f t="shared" si="30"/>
        <v>0</v>
      </c>
      <c r="AG86" s="277">
        <f t="shared" si="30"/>
        <v>0</v>
      </c>
      <c r="AH86" s="277">
        <f t="shared" si="30"/>
        <v>0</v>
      </c>
      <c r="AI86" s="277">
        <f t="shared" si="30"/>
        <v>0</v>
      </c>
      <c r="AJ86" s="277">
        <f t="shared" si="30"/>
        <v>0</v>
      </c>
      <c r="AK86" s="277">
        <f t="shared" si="30"/>
        <v>0</v>
      </c>
      <c r="AL86" s="277">
        <f t="shared" si="30"/>
        <v>0</v>
      </c>
      <c r="AM86" s="277">
        <f t="shared" si="30"/>
        <v>0</v>
      </c>
      <c r="AN86" s="277">
        <f t="shared" si="30"/>
        <v>0</v>
      </c>
      <c r="AO86" s="277">
        <f t="shared" si="30"/>
        <v>0</v>
      </c>
      <c r="AP86" s="277">
        <f t="shared" si="30"/>
        <v>0</v>
      </c>
      <c r="AQ86" s="229">
        <f t="shared" si="31"/>
        <v>0</v>
      </c>
    </row>
    <row r="87" spans="1:43" ht="15" customHeight="1" x14ac:dyDescent="0.25">
      <c r="A87" s="227" t="s">
        <v>50</v>
      </c>
      <c r="B87" s="369"/>
      <c r="C87" s="277">
        <f t="shared" si="26"/>
        <v>0</v>
      </c>
      <c r="D87" s="277">
        <f t="shared" si="26"/>
        <v>0</v>
      </c>
      <c r="E87" s="277">
        <f t="shared" si="26"/>
        <v>0</v>
      </c>
      <c r="F87" s="277">
        <f t="shared" si="26"/>
        <v>0</v>
      </c>
      <c r="G87" s="277">
        <f t="shared" si="26"/>
        <v>0</v>
      </c>
      <c r="H87" s="277">
        <f t="shared" si="26"/>
        <v>0</v>
      </c>
      <c r="I87" s="277">
        <f t="shared" si="26"/>
        <v>0</v>
      </c>
      <c r="J87" s="277">
        <f t="shared" si="26"/>
        <v>0</v>
      </c>
      <c r="K87" s="277">
        <f t="shared" si="26"/>
        <v>0</v>
      </c>
      <c r="L87" s="277">
        <f t="shared" si="26"/>
        <v>0</v>
      </c>
      <c r="M87" s="277">
        <f t="shared" si="26"/>
        <v>0</v>
      </c>
      <c r="N87" s="277">
        <f t="shared" si="26"/>
        <v>0</v>
      </c>
      <c r="O87" s="229">
        <f t="shared" si="27"/>
        <v>0</v>
      </c>
      <c r="P87" s="227"/>
      <c r="Q87" s="277">
        <f t="shared" si="32"/>
        <v>0</v>
      </c>
      <c r="R87" s="277">
        <f t="shared" si="33"/>
        <v>0</v>
      </c>
      <c r="S87" s="277">
        <f t="shared" si="33"/>
        <v>0</v>
      </c>
      <c r="T87" s="277">
        <f t="shared" si="33"/>
        <v>0</v>
      </c>
      <c r="U87" s="277">
        <f t="shared" si="33"/>
        <v>0</v>
      </c>
      <c r="V87" s="277">
        <f t="shared" si="33"/>
        <v>0</v>
      </c>
      <c r="W87" s="277">
        <f t="shared" si="33"/>
        <v>0</v>
      </c>
      <c r="X87" s="277">
        <f t="shared" si="33"/>
        <v>0</v>
      </c>
      <c r="Y87" s="277">
        <f t="shared" si="33"/>
        <v>0</v>
      </c>
      <c r="Z87" s="277">
        <f t="shared" si="33"/>
        <v>0</v>
      </c>
      <c r="AA87" s="277">
        <f t="shared" si="33"/>
        <v>0</v>
      </c>
      <c r="AB87" s="277">
        <f t="shared" si="33"/>
        <v>0</v>
      </c>
      <c r="AC87" s="229">
        <f t="shared" si="29"/>
        <v>0</v>
      </c>
      <c r="AD87" s="227"/>
      <c r="AE87" s="277">
        <f t="shared" si="30"/>
        <v>0</v>
      </c>
      <c r="AF87" s="277">
        <f t="shared" si="30"/>
        <v>0</v>
      </c>
      <c r="AG87" s="277">
        <f t="shared" si="30"/>
        <v>0</v>
      </c>
      <c r="AH87" s="277">
        <f t="shared" si="30"/>
        <v>0</v>
      </c>
      <c r="AI87" s="277">
        <f t="shared" si="30"/>
        <v>0</v>
      </c>
      <c r="AJ87" s="277">
        <f t="shared" si="30"/>
        <v>0</v>
      </c>
      <c r="AK87" s="277">
        <f t="shared" si="30"/>
        <v>0</v>
      </c>
      <c r="AL87" s="277">
        <f t="shared" si="30"/>
        <v>0</v>
      </c>
      <c r="AM87" s="277">
        <f t="shared" si="30"/>
        <v>0</v>
      </c>
      <c r="AN87" s="277">
        <f t="shared" si="30"/>
        <v>0</v>
      </c>
      <c r="AO87" s="277">
        <f t="shared" si="30"/>
        <v>0</v>
      </c>
      <c r="AP87" s="277">
        <f t="shared" si="30"/>
        <v>0</v>
      </c>
      <c r="AQ87" s="229">
        <f t="shared" si="31"/>
        <v>0</v>
      </c>
    </row>
    <row r="88" spans="1:43" ht="15" customHeight="1" x14ac:dyDescent="0.25">
      <c r="A88" s="227" t="s">
        <v>51</v>
      </c>
      <c r="B88" s="369"/>
      <c r="C88" s="277">
        <f t="shared" si="26"/>
        <v>0</v>
      </c>
      <c r="D88" s="277">
        <f t="shared" si="26"/>
        <v>0</v>
      </c>
      <c r="E88" s="277">
        <f t="shared" si="26"/>
        <v>0</v>
      </c>
      <c r="F88" s="277">
        <f t="shared" si="26"/>
        <v>0</v>
      </c>
      <c r="G88" s="277">
        <f t="shared" si="26"/>
        <v>0</v>
      </c>
      <c r="H88" s="277">
        <f t="shared" si="26"/>
        <v>0</v>
      </c>
      <c r="I88" s="277">
        <f t="shared" si="26"/>
        <v>0</v>
      </c>
      <c r="J88" s="277">
        <f t="shared" si="26"/>
        <v>0</v>
      </c>
      <c r="K88" s="277">
        <f t="shared" si="26"/>
        <v>0</v>
      </c>
      <c r="L88" s="277">
        <f t="shared" si="26"/>
        <v>0</v>
      </c>
      <c r="M88" s="277">
        <f t="shared" si="26"/>
        <v>0</v>
      </c>
      <c r="N88" s="277">
        <f t="shared" si="26"/>
        <v>0</v>
      </c>
      <c r="O88" s="229">
        <f t="shared" si="27"/>
        <v>0</v>
      </c>
      <c r="P88" s="227"/>
      <c r="Q88" s="277">
        <f t="shared" si="32"/>
        <v>0</v>
      </c>
      <c r="R88" s="277">
        <f t="shared" si="33"/>
        <v>0</v>
      </c>
      <c r="S88" s="277">
        <f t="shared" si="33"/>
        <v>0</v>
      </c>
      <c r="T88" s="277">
        <f t="shared" si="33"/>
        <v>0</v>
      </c>
      <c r="U88" s="277">
        <f t="shared" si="33"/>
        <v>0</v>
      </c>
      <c r="V88" s="277">
        <f t="shared" si="33"/>
        <v>0</v>
      </c>
      <c r="W88" s="277">
        <f t="shared" si="33"/>
        <v>0</v>
      </c>
      <c r="X88" s="277">
        <f t="shared" si="33"/>
        <v>0</v>
      </c>
      <c r="Y88" s="277">
        <f t="shared" si="33"/>
        <v>0</v>
      </c>
      <c r="Z88" s="277">
        <f t="shared" si="33"/>
        <v>0</v>
      </c>
      <c r="AA88" s="277">
        <f t="shared" si="33"/>
        <v>0</v>
      </c>
      <c r="AB88" s="277">
        <f t="shared" si="33"/>
        <v>0</v>
      </c>
      <c r="AC88" s="229">
        <f t="shared" si="29"/>
        <v>0</v>
      </c>
      <c r="AD88" s="227"/>
      <c r="AE88" s="277">
        <f t="shared" si="30"/>
        <v>0</v>
      </c>
      <c r="AF88" s="277">
        <f t="shared" si="30"/>
        <v>0</v>
      </c>
      <c r="AG88" s="277">
        <f t="shared" si="30"/>
        <v>0</v>
      </c>
      <c r="AH88" s="277">
        <f t="shared" si="30"/>
        <v>0</v>
      </c>
      <c r="AI88" s="277">
        <f t="shared" si="30"/>
        <v>0</v>
      </c>
      <c r="AJ88" s="277">
        <f t="shared" si="30"/>
        <v>0</v>
      </c>
      <c r="AK88" s="277">
        <f t="shared" si="30"/>
        <v>0</v>
      </c>
      <c r="AL88" s="277">
        <f t="shared" si="30"/>
        <v>0</v>
      </c>
      <c r="AM88" s="277">
        <f t="shared" si="30"/>
        <v>0</v>
      </c>
      <c r="AN88" s="277">
        <f t="shared" si="30"/>
        <v>0</v>
      </c>
      <c r="AO88" s="277">
        <f t="shared" si="30"/>
        <v>0</v>
      </c>
      <c r="AP88" s="277">
        <f t="shared" si="30"/>
        <v>0</v>
      </c>
      <c r="AQ88" s="229">
        <f t="shared" si="31"/>
        <v>0</v>
      </c>
    </row>
    <row r="89" spans="1:43" ht="15" customHeight="1" x14ac:dyDescent="0.25">
      <c r="A89" s="227" t="s">
        <v>426</v>
      </c>
      <c r="B89" s="369"/>
      <c r="C89" s="277">
        <f t="shared" si="26"/>
        <v>0</v>
      </c>
      <c r="D89" s="277">
        <f t="shared" si="26"/>
        <v>0</v>
      </c>
      <c r="E89" s="277">
        <f t="shared" si="26"/>
        <v>0</v>
      </c>
      <c r="F89" s="277">
        <f t="shared" si="26"/>
        <v>0</v>
      </c>
      <c r="G89" s="277">
        <f t="shared" si="26"/>
        <v>0</v>
      </c>
      <c r="H89" s="277">
        <f t="shared" si="26"/>
        <v>0</v>
      </c>
      <c r="I89" s="277">
        <f t="shared" si="26"/>
        <v>0</v>
      </c>
      <c r="J89" s="277">
        <f t="shared" si="26"/>
        <v>0</v>
      </c>
      <c r="K89" s="277">
        <f t="shared" si="26"/>
        <v>0</v>
      </c>
      <c r="L89" s="277">
        <f t="shared" si="26"/>
        <v>0</v>
      </c>
      <c r="M89" s="277">
        <f t="shared" si="26"/>
        <v>0</v>
      </c>
      <c r="N89" s="277">
        <f t="shared" si="26"/>
        <v>0</v>
      </c>
      <c r="O89" s="229">
        <f t="shared" si="27"/>
        <v>0</v>
      </c>
      <c r="P89" s="227"/>
      <c r="Q89" s="277">
        <f t="shared" si="32"/>
        <v>0</v>
      </c>
      <c r="R89" s="277">
        <f t="shared" si="33"/>
        <v>0</v>
      </c>
      <c r="S89" s="277">
        <f t="shared" si="33"/>
        <v>0</v>
      </c>
      <c r="T89" s="277">
        <f t="shared" si="33"/>
        <v>0</v>
      </c>
      <c r="U89" s="277">
        <f t="shared" si="33"/>
        <v>0</v>
      </c>
      <c r="V89" s="277">
        <f t="shared" si="33"/>
        <v>0</v>
      </c>
      <c r="W89" s="277">
        <f t="shared" si="33"/>
        <v>0</v>
      </c>
      <c r="X89" s="277">
        <f t="shared" si="33"/>
        <v>0</v>
      </c>
      <c r="Y89" s="277">
        <f t="shared" si="33"/>
        <v>0</v>
      </c>
      <c r="Z89" s="277">
        <f t="shared" si="33"/>
        <v>0</v>
      </c>
      <c r="AA89" s="277">
        <f t="shared" si="33"/>
        <v>0</v>
      </c>
      <c r="AB89" s="277">
        <f t="shared" si="33"/>
        <v>0</v>
      </c>
      <c r="AC89" s="229">
        <f t="shared" si="29"/>
        <v>0</v>
      </c>
      <c r="AD89" s="227"/>
      <c r="AE89" s="277">
        <f t="shared" si="30"/>
        <v>0</v>
      </c>
      <c r="AF89" s="277">
        <f t="shared" si="30"/>
        <v>0</v>
      </c>
      <c r="AG89" s="277">
        <f t="shared" si="30"/>
        <v>0</v>
      </c>
      <c r="AH89" s="277">
        <f t="shared" si="30"/>
        <v>0</v>
      </c>
      <c r="AI89" s="277">
        <f t="shared" si="30"/>
        <v>0</v>
      </c>
      <c r="AJ89" s="277">
        <f t="shared" si="30"/>
        <v>0</v>
      </c>
      <c r="AK89" s="277">
        <f t="shared" si="30"/>
        <v>0</v>
      </c>
      <c r="AL89" s="277">
        <f t="shared" si="30"/>
        <v>0</v>
      </c>
      <c r="AM89" s="277">
        <f t="shared" si="30"/>
        <v>0</v>
      </c>
      <c r="AN89" s="277">
        <f t="shared" si="30"/>
        <v>0</v>
      </c>
      <c r="AO89" s="277">
        <f t="shared" si="30"/>
        <v>0</v>
      </c>
      <c r="AP89" s="277">
        <f t="shared" si="30"/>
        <v>0</v>
      </c>
      <c r="AQ89" s="229">
        <f t="shared" si="31"/>
        <v>0</v>
      </c>
    </row>
    <row r="90" spans="1:43" ht="15" customHeight="1" x14ac:dyDescent="0.25">
      <c r="A90" s="227" t="s">
        <v>10</v>
      </c>
      <c r="B90" s="369"/>
      <c r="C90" s="277">
        <f t="shared" si="26"/>
        <v>0</v>
      </c>
      <c r="D90" s="277">
        <f t="shared" si="26"/>
        <v>0</v>
      </c>
      <c r="E90" s="277">
        <f t="shared" si="26"/>
        <v>0</v>
      </c>
      <c r="F90" s="277">
        <f t="shared" si="26"/>
        <v>0</v>
      </c>
      <c r="G90" s="277">
        <f t="shared" si="26"/>
        <v>0</v>
      </c>
      <c r="H90" s="277">
        <f t="shared" si="26"/>
        <v>0</v>
      </c>
      <c r="I90" s="277">
        <f t="shared" si="26"/>
        <v>0</v>
      </c>
      <c r="J90" s="277">
        <f t="shared" si="26"/>
        <v>0</v>
      </c>
      <c r="K90" s="277">
        <f t="shared" si="26"/>
        <v>0</v>
      </c>
      <c r="L90" s="277">
        <f t="shared" si="26"/>
        <v>0</v>
      </c>
      <c r="M90" s="277">
        <f t="shared" si="26"/>
        <v>0</v>
      </c>
      <c r="N90" s="277">
        <f t="shared" si="26"/>
        <v>0</v>
      </c>
      <c r="O90" s="229">
        <f t="shared" si="27"/>
        <v>0</v>
      </c>
      <c r="P90" s="227"/>
      <c r="Q90" s="277">
        <f t="shared" si="32"/>
        <v>0</v>
      </c>
      <c r="R90" s="277">
        <f t="shared" si="33"/>
        <v>0</v>
      </c>
      <c r="S90" s="277">
        <f t="shared" si="33"/>
        <v>0</v>
      </c>
      <c r="T90" s="277">
        <f t="shared" si="33"/>
        <v>0</v>
      </c>
      <c r="U90" s="277">
        <f t="shared" si="33"/>
        <v>0</v>
      </c>
      <c r="V90" s="277">
        <f t="shared" si="33"/>
        <v>0</v>
      </c>
      <c r="W90" s="277">
        <f t="shared" si="33"/>
        <v>0</v>
      </c>
      <c r="X90" s="277">
        <f t="shared" si="33"/>
        <v>0</v>
      </c>
      <c r="Y90" s="277">
        <f t="shared" si="33"/>
        <v>0</v>
      </c>
      <c r="Z90" s="277">
        <f t="shared" si="33"/>
        <v>0</v>
      </c>
      <c r="AA90" s="277">
        <f t="shared" si="33"/>
        <v>0</v>
      </c>
      <c r="AB90" s="277">
        <f t="shared" si="33"/>
        <v>0</v>
      </c>
      <c r="AC90" s="229">
        <f t="shared" si="29"/>
        <v>0</v>
      </c>
      <c r="AD90" s="227"/>
      <c r="AE90" s="277">
        <f t="shared" si="30"/>
        <v>0</v>
      </c>
      <c r="AF90" s="277">
        <f t="shared" si="30"/>
        <v>0</v>
      </c>
      <c r="AG90" s="277">
        <f t="shared" si="30"/>
        <v>0</v>
      </c>
      <c r="AH90" s="277">
        <f t="shared" si="30"/>
        <v>0</v>
      </c>
      <c r="AI90" s="277">
        <f t="shared" si="30"/>
        <v>0</v>
      </c>
      <c r="AJ90" s="277">
        <f t="shared" si="30"/>
        <v>0</v>
      </c>
      <c r="AK90" s="277">
        <f t="shared" si="30"/>
        <v>0</v>
      </c>
      <c r="AL90" s="277">
        <f t="shared" si="30"/>
        <v>0</v>
      </c>
      <c r="AM90" s="277">
        <f t="shared" si="30"/>
        <v>0</v>
      </c>
      <c r="AN90" s="277">
        <f t="shared" si="30"/>
        <v>0</v>
      </c>
      <c r="AO90" s="277">
        <f t="shared" si="30"/>
        <v>0</v>
      </c>
      <c r="AP90" s="277">
        <f t="shared" si="30"/>
        <v>0</v>
      </c>
      <c r="AQ90" s="229">
        <f t="shared" si="31"/>
        <v>0</v>
      </c>
    </row>
    <row r="91" spans="1:43" ht="15" customHeight="1" x14ac:dyDescent="0.25">
      <c r="A91" s="227" t="s">
        <v>52</v>
      </c>
      <c r="B91" s="369"/>
      <c r="C91" s="277">
        <f t="shared" si="26"/>
        <v>0</v>
      </c>
      <c r="D91" s="277">
        <f t="shared" si="26"/>
        <v>0</v>
      </c>
      <c r="E91" s="277">
        <f t="shared" si="26"/>
        <v>0</v>
      </c>
      <c r="F91" s="277">
        <f t="shared" si="26"/>
        <v>0</v>
      </c>
      <c r="G91" s="277">
        <f t="shared" si="26"/>
        <v>0</v>
      </c>
      <c r="H91" s="277">
        <f t="shared" si="26"/>
        <v>0</v>
      </c>
      <c r="I91" s="277">
        <f t="shared" si="26"/>
        <v>0</v>
      </c>
      <c r="J91" s="277">
        <f t="shared" si="26"/>
        <v>0</v>
      </c>
      <c r="K91" s="277">
        <f t="shared" si="26"/>
        <v>0</v>
      </c>
      <c r="L91" s="277">
        <f t="shared" si="26"/>
        <v>0</v>
      </c>
      <c r="M91" s="277">
        <f t="shared" si="26"/>
        <v>0</v>
      </c>
      <c r="N91" s="277">
        <f t="shared" si="26"/>
        <v>0</v>
      </c>
      <c r="O91" s="229">
        <f t="shared" si="27"/>
        <v>0</v>
      </c>
      <c r="P91" s="227"/>
      <c r="Q91" s="277">
        <f t="shared" si="32"/>
        <v>0</v>
      </c>
      <c r="R91" s="277">
        <f t="shared" si="33"/>
        <v>0</v>
      </c>
      <c r="S91" s="277">
        <f t="shared" si="33"/>
        <v>0</v>
      </c>
      <c r="T91" s="277">
        <f t="shared" si="33"/>
        <v>0</v>
      </c>
      <c r="U91" s="277">
        <f t="shared" si="33"/>
        <v>0</v>
      </c>
      <c r="V91" s="277">
        <f t="shared" si="33"/>
        <v>0</v>
      </c>
      <c r="W91" s="277">
        <f t="shared" si="33"/>
        <v>0</v>
      </c>
      <c r="X91" s="277">
        <f t="shared" si="33"/>
        <v>0</v>
      </c>
      <c r="Y91" s="277">
        <f t="shared" si="33"/>
        <v>0</v>
      </c>
      <c r="Z91" s="277">
        <f t="shared" si="33"/>
        <v>0</v>
      </c>
      <c r="AA91" s="277">
        <f t="shared" si="33"/>
        <v>0</v>
      </c>
      <c r="AB91" s="277">
        <f t="shared" si="33"/>
        <v>0</v>
      </c>
      <c r="AC91" s="229">
        <f>SUM(Q91:AB91)</f>
        <v>0</v>
      </c>
      <c r="AD91" s="227"/>
      <c r="AE91" s="277">
        <f t="shared" ref="AE91:AP108" si="34">$AC91/12*(1+$N$17)</f>
        <v>0</v>
      </c>
      <c r="AF91" s="277">
        <f t="shared" ref="AF91:AP106" si="35">$AC91/12*(1+$N$17)</f>
        <v>0</v>
      </c>
      <c r="AG91" s="277">
        <f t="shared" si="35"/>
        <v>0</v>
      </c>
      <c r="AH91" s="277">
        <f t="shared" si="35"/>
        <v>0</v>
      </c>
      <c r="AI91" s="277">
        <f t="shared" si="35"/>
        <v>0</v>
      </c>
      <c r="AJ91" s="277">
        <f t="shared" si="35"/>
        <v>0</v>
      </c>
      <c r="AK91" s="277">
        <f t="shared" si="35"/>
        <v>0</v>
      </c>
      <c r="AL91" s="277">
        <f t="shared" si="35"/>
        <v>0</v>
      </c>
      <c r="AM91" s="277">
        <f t="shared" si="35"/>
        <v>0</v>
      </c>
      <c r="AN91" s="277">
        <f t="shared" si="35"/>
        <v>0</v>
      </c>
      <c r="AO91" s="277">
        <f t="shared" si="35"/>
        <v>0</v>
      </c>
      <c r="AP91" s="277">
        <f t="shared" si="35"/>
        <v>0</v>
      </c>
      <c r="AQ91" s="229">
        <f>SUM(AE91:AP91)</f>
        <v>0</v>
      </c>
    </row>
    <row r="92" spans="1:43" ht="15" customHeight="1" x14ac:dyDescent="0.25">
      <c r="A92" s="227" t="s">
        <v>161</v>
      </c>
      <c r="B92" s="369"/>
      <c r="C92" s="277">
        <f t="shared" si="26"/>
        <v>0</v>
      </c>
      <c r="D92" s="277">
        <f t="shared" si="26"/>
        <v>0</v>
      </c>
      <c r="E92" s="277">
        <f t="shared" si="26"/>
        <v>0</v>
      </c>
      <c r="F92" s="277">
        <f t="shared" si="26"/>
        <v>0</v>
      </c>
      <c r="G92" s="277">
        <f t="shared" si="26"/>
        <v>0</v>
      </c>
      <c r="H92" s="277">
        <f t="shared" si="26"/>
        <v>0</v>
      </c>
      <c r="I92" s="277">
        <f t="shared" si="26"/>
        <v>0</v>
      </c>
      <c r="J92" s="277">
        <f t="shared" si="26"/>
        <v>0</v>
      </c>
      <c r="K92" s="277">
        <f t="shared" si="26"/>
        <v>0</v>
      </c>
      <c r="L92" s="277">
        <f t="shared" si="26"/>
        <v>0</v>
      </c>
      <c r="M92" s="277">
        <f t="shared" si="26"/>
        <v>0</v>
      </c>
      <c r="N92" s="277">
        <f t="shared" si="26"/>
        <v>0</v>
      </c>
      <c r="O92" s="229">
        <f t="shared" si="27"/>
        <v>0</v>
      </c>
      <c r="P92" s="227"/>
      <c r="Q92" s="277">
        <f t="shared" si="32"/>
        <v>0</v>
      </c>
      <c r="R92" s="277">
        <f t="shared" si="32"/>
        <v>0</v>
      </c>
      <c r="S92" s="277">
        <f t="shared" si="32"/>
        <v>0</v>
      </c>
      <c r="T92" s="277">
        <f t="shared" si="32"/>
        <v>0</v>
      </c>
      <c r="U92" s="277">
        <f t="shared" si="32"/>
        <v>0</v>
      </c>
      <c r="V92" s="277">
        <f t="shared" si="32"/>
        <v>0</v>
      </c>
      <c r="W92" s="277">
        <f t="shared" si="32"/>
        <v>0</v>
      </c>
      <c r="X92" s="277">
        <f t="shared" si="32"/>
        <v>0</v>
      </c>
      <c r="Y92" s="277">
        <f t="shared" si="32"/>
        <v>0</v>
      </c>
      <c r="Z92" s="277">
        <f t="shared" si="32"/>
        <v>0</v>
      </c>
      <c r="AA92" s="277">
        <f t="shared" si="32"/>
        <v>0</v>
      </c>
      <c r="AB92" s="277">
        <f t="shared" si="32"/>
        <v>0</v>
      </c>
      <c r="AC92" s="229">
        <f>SUM(Q92:AB92)</f>
        <v>0</v>
      </c>
      <c r="AD92" s="227"/>
      <c r="AE92" s="277">
        <f t="shared" si="34"/>
        <v>0</v>
      </c>
      <c r="AF92" s="277">
        <f t="shared" si="35"/>
        <v>0</v>
      </c>
      <c r="AG92" s="277">
        <f t="shared" si="35"/>
        <v>0</v>
      </c>
      <c r="AH92" s="277">
        <f t="shared" si="35"/>
        <v>0</v>
      </c>
      <c r="AI92" s="277">
        <f t="shared" si="35"/>
        <v>0</v>
      </c>
      <c r="AJ92" s="277">
        <f t="shared" si="35"/>
        <v>0</v>
      </c>
      <c r="AK92" s="277">
        <f t="shared" si="35"/>
        <v>0</v>
      </c>
      <c r="AL92" s="277">
        <f t="shared" si="35"/>
        <v>0</v>
      </c>
      <c r="AM92" s="277">
        <f t="shared" si="35"/>
        <v>0</v>
      </c>
      <c r="AN92" s="277">
        <f t="shared" si="35"/>
        <v>0</v>
      </c>
      <c r="AO92" s="277">
        <f t="shared" si="35"/>
        <v>0</v>
      </c>
      <c r="AP92" s="277">
        <f t="shared" si="35"/>
        <v>0</v>
      </c>
      <c r="AQ92" s="229">
        <f>SUM(AE92:AP92)</f>
        <v>0</v>
      </c>
    </row>
    <row r="93" spans="1:43" ht="15" customHeight="1" x14ac:dyDescent="0.25">
      <c r="A93" s="227" t="s">
        <v>422</v>
      </c>
      <c r="B93" s="369"/>
      <c r="C93" s="277">
        <f t="shared" si="26"/>
        <v>0</v>
      </c>
      <c r="D93" s="277">
        <f t="shared" si="26"/>
        <v>0</v>
      </c>
      <c r="E93" s="277">
        <f t="shared" si="26"/>
        <v>0</v>
      </c>
      <c r="F93" s="277">
        <f t="shared" si="26"/>
        <v>0</v>
      </c>
      <c r="G93" s="277">
        <f t="shared" si="26"/>
        <v>0</v>
      </c>
      <c r="H93" s="277">
        <f t="shared" si="26"/>
        <v>0</v>
      </c>
      <c r="I93" s="277">
        <f t="shared" si="26"/>
        <v>0</v>
      </c>
      <c r="J93" s="277">
        <f t="shared" si="26"/>
        <v>0</v>
      </c>
      <c r="K93" s="277">
        <f t="shared" si="26"/>
        <v>0</v>
      </c>
      <c r="L93" s="277">
        <f t="shared" si="26"/>
        <v>0</v>
      </c>
      <c r="M93" s="277">
        <f t="shared" si="26"/>
        <v>0</v>
      </c>
      <c r="N93" s="277">
        <f t="shared" si="26"/>
        <v>0</v>
      </c>
      <c r="O93" s="229">
        <f t="shared" si="27"/>
        <v>0</v>
      </c>
      <c r="P93" s="227"/>
      <c r="Q93" s="277">
        <f t="shared" si="32"/>
        <v>0</v>
      </c>
      <c r="R93" s="277">
        <f t="shared" ref="R93:AB108" si="36">$O93/12*(1+$M$17)</f>
        <v>0</v>
      </c>
      <c r="S93" s="277">
        <f t="shared" si="36"/>
        <v>0</v>
      </c>
      <c r="T93" s="277">
        <f t="shared" si="36"/>
        <v>0</v>
      </c>
      <c r="U93" s="277">
        <f t="shared" si="36"/>
        <v>0</v>
      </c>
      <c r="V93" s="277">
        <f t="shared" si="36"/>
        <v>0</v>
      </c>
      <c r="W93" s="277">
        <f t="shared" si="36"/>
        <v>0</v>
      </c>
      <c r="X93" s="277">
        <f t="shared" si="36"/>
        <v>0</v>
      </c>
      <c r="Y93" s="277">
        <f t="shared" si="36"/>
        <v>0</v>
      </c>
      <c r="Z93" s="277">
        <f t="shared" si="36"/>
        <v>0</v>
      </c>
      <c r="AA93" s="277">
        <f t="shared" si="36"/>
        <v>0</v>
      </c>
      <c r="AB93" s="277">
        <f t="shared" si="36"/>
        <v>0</v>
      </c>
      <c r="AC93" s="229">
        <f t="shared" ref="AC93:AC110" si="37">SUM(Q93:AB93)</f>
        <v>0</v>
      </c>
      <c r="AD93" s="227"/>
      <c r="AE93" s="277">
        <f t="shared" si="34"/>
        <v>0</v>
      </c>
      <c r="AF93" s="277">
        <f t="shared" si="35"/>
        <v>0</v>
      </c>
      <c r="AG93" s="277">
        <f t="shared" si="35"/>
        <v>0</v>
      </c>
      <c r="AH93" s="277">
        <f t="shared" si="35"/>
        <v>0</v>
      </c>
      <c r="AI93" s="277">
        <f t="shared" si="35"/>
        <v>0</v>
      </c>
      <c r="AJ93" s="277">
        <f t="shared" si="35"/>
        <v>0</v>
      </c>
      <c r="AK93" s="277">
        <f t="shared" si="35"/>
        <v>0</v>
      </c>
      <c r="AL93" s="277">
        <f t="shared" si="35"/>
        <v>0</v>
      </c>
      <c r="AM93" s="277">
        <f t="shared" si="35"/>
        <v>0</v>
      </c>
      <c r="AN93" s="277">
        <f t="shared" si="35"/>
        <v>0</v>
      </c>
      <c r="AO93" s="277">
        <f t="shared" si="35"/>
        <v>0</v>
      </c>
      <c r="AP93" s="277">
        <f t="shared" si="35"/>
        <v>0</v>
      </c>
      <c r="AQ93" s="229">
        <f>SUM(AE93:AP93)</f>
        <v>0</v>
      </c>
    </row>
    <row r="94" spans="1:43" ht="15" customHeight="1" x14ac:dyDescent="0.25">
      <c r="A94" s="227" t="s">
        <v>423</v>
      </c>
      <c r="B94" s="369"/>
      <c r="C94" s="277">
        <f t="shared" si="26"/>
        <v>0</v>
      </c>
      <c r="D94" s="277">
        <f t="shared" si="26"/>
        <v>0</v>
      </c>
      <c r="E94" s="277">
        <f t="shared" si="26"/>
        <v>0</v>
      </c>
      <c r="F94" s="277">
        <f t="shared" si="26"/>
        <v>0</v>
      </c>
      <c r="G94" s="277">
        <f t="shared" si="26"/>
        <v>0</v>
      </c>
      <c r="H94" s="277">
        <f t="shared" si="26"/>
        <v>0</v>
      </c>
      <c r="I94" s="277">
        <f t="shared" si="26"/>
        <v>0</v>
      </c>
      <c r="J94" s="277">
        <f t="shared" si="26"/>
        <v>0</v>
      </c>
      <c r="K94" s="277">
        <f t="shared" si="26"/>
        <v>0</v>
      </c>
      <c r="L94" s="277">
        <f t="shared" si="26"/>
        <v>0</v>
      </c>
      <c r="M94" s="277">
        <f t="shared" si="26"/>
        <v>0</v>
      </c>
      <c r="N94" s="277">
        <f t="shared" si="26"/>
        <v>0</v>
      </c>
      <c r="O94" s="229">
        <f t="shared" si="27"/>
        <v>0</v>
      </c>
      <c r="P94" s="227"/>
      <c r="Q94" s="277">
        <f t="shared" si="32"/>
        <v>0</v>
      </c>
      <c r="R94" s="277">
        <f t="shared" si="36"/>
        <v>0</v>
      </c>
      <c r="S94" s="277">
        <f t="shared" si="36"/>
        <v>0</v>
      </c>
      <c r="T94" s="277">
        <f t="shared" si="36"/>
        <v>0</v>
      </c>
      <c r="U94" s="277">
        <f t="shared" si="36"/>
        <v>0</v>
      </c>
      <c r="V94" s="277">
        <f t="shared" si="36"/>
        <v>0</v>
      </c>
      <c r="W94" s="277">
        <f t="shared" si="36"/>
        <v>0</v>
      </c>
      <c r="X94" s="277">
        <f t="shared" si="36"/>
        <v>0</v>
      </c>
      <c r="Y94" s="277">
        <f t="shared" si="36"/>
        <v>0</v>
      </c>
      <c r="Z94" s="277">
        <f t="shared" si="36"/>
        <v>0</v>
      </c>
      <c r="AA94" s="277">
        <f t="shared" si="36"/>
        <v>0</v>
      </c>
      <c r="AB94" s="277">
        <f t="shared" si="36"/>
        <v>0</v>
      </c>
      <c r="AC94" s="229">
        <f t="shared" si="37"/>
        <v>0</v>
      </c>
      <c r="AD94" s="227"/>
      <c r="AE94" s="277">
        <f t="shared" si="34"/>
        <v>0</v>
      </c>
      <c r="AF94" s="277">
        <f t="shared" si="35"/>
        <v>0</v>
      </c>
      <c r="AG94" s="277">
        <f t="shared" si="35"/>
        <v>0</v>
      </c>
      <c r="AH94" s="277">
        <f t="shared" si="35"/>
        <v>0</v>
      </c>
      <c r="AI94" s="277">
        <f t="shared" si="35"/>
        <v>0</v>
      </c>
      <c r="AJ94" s="277">
        <f t="shared" si="35"/>
        <v>0</v>
      </c>
      <c r="AK94" s="277">
        <f t="shared" si="35"/>
        <v>0</v>
      </c>
      <c r="AL94" s="277">
        <f t="shared" si="35"/>
        <v>0</v>
      </c>
      <c r="AM94" s="277">
        <f t="shared" si="35"/>
        <v>0</v>
      </c>
      <c r="AN94" s="277">
        <f t="shared" si="35"/>
        <v>0</v>
      </c>
      <c r="AO94" s="277">
        <f t="shared" si="35"/>
        <v>0</v>
      </c>
      <c r="AP94" s="277">
        <f t="shared" si="35"/>
        <v>0</v>
      </c>
      <c r="AQ94" s="229">
        <f t="shared" ref="AQ94:AQ109" si="38">SUM(AE94:AP94)</f>
        <v>0</v>
      </c>
    </row>
    <row r="95" spans="1:43" ht="15" customHeight="1" x14ac:dyDescent="0.25">
      <c r="A95" s="227" t="s">
        <v>424</v>
      </c>
      <c r="B95" s="369"/>
      <c r="C95" s="277">
        <f t="shared" si="26"/>
        <v>0</v>
      </c>
      <c r="D95" s="277">
        <f t="shared" si="26"/>
        <v>0</v>
      </c>
      <c r="E95" s="277">
        <f t="shared" si="26"/>
        <v>0</v>
      </c>
      <c r="F95" s="277">
        <f t="shared" si="26"/>
        <v>0</v>
      </c>
      <c r="G95" s="277">
        <f t="shared" si="26"/>
        <v>0</v>
      </c>
      <c r="H95" s="277">
        <f t="shared" si="26"/>
        <v>0</v>
      </c>
      <c r="I95" s="277">
        <f t="shared" si="26"/>
        <v>0</v>
      </c>
      <c r="J95" s="277">
        <f t="shared" si="26"/>
        <v>0</v>
      </c>
      <c r="K95" s="277">
        <f t="shared" si="26"/>
        <v>0</v>
      </c>
      <c r="L95" s="277">
        <f t="shared" si="26"/>
        <v>0</v>
      </c>
      <c r="M95" s="277">
        <f t="shared" si="26"/>
        <v>0</v>
      </c>
      <c r="N95" s="277">
        <f t="shared" si="26"/>
        <v>0</v>
      </c>
      <c r="O95" s="229">
        <f t="shared" si="27"/>
        <v>0</v>
      </c>
      <c r="P95" s="227"/>
      <c r="Q95" s="277">
        <f t="shared" si="32"/>
        <v>0</v>
      </c>
      <c r="R95" s="277">
        <f t="shared" si="36"/>
        <v>0</v>
      </c>
      <c r="S95" s="277">
        <f t="shared" si="36"/>
        <v>0</v>
      </c>
      <c r="T95" s="277">
        <f t="shared" si="36"/>
        <v>0</v>
      </c>
      <c r="U95" s="277">
        <f t="shared" si="36"/>
        <v>0</v>
      </c>
      <c r="V95" s="277">
        <f t="shared" si="36"/>
        <v>0</v>
      </c>
      <c r="W95" s="277">
        <f t="shared" si="36"/>
        <v>0</v>
      </c>
      <c r="X95" s="277">
        <f t="shared" si="36"/>
        <v>0</v>
      </c>
      <c r="Y95" s="277">
        <f t="shared" si="36"/>
        <v>0</v>
      </c>
      <c r="Z95" s="277">
        <f t="shared" si="36"/>
        <v>0</v>
      </c>
      <c r="AA95" s="277">
        <f t="shared" si="36"/>
        <v>0</v>
      </c>
      <c r="AB95" s="277">
        <f t="shared" si="36"/>
        <v>0</v>
      </c>
      <c r="AC95" s="229">
        <f t="shared" si="37"/>
        <v>0</v>
      </c>
      <c r="AD95" s="227"/>
      <c r="AE95" s="277">
        <f t="shared" si="34"/>
        <v>0</v>
      </c>
      <c r="AF95" s="277">
        <f t="shared" si="35"/>
        <v>0</v>
      </c>
      <c r="AG95" s="277">
        <f t="shared" si="35"/>
        <v>0</v>
      </c>
      <c r="AH95" s="277">
        <f t="shared" si="35"/>
        <v>0</v>
      </c>
      <c r="AI95" s="277">
        <f t="shared" si="35"/>
        <v>0</v>
      </c>
      <c r="AJ95" s="277">
        <f t="shared" si="35"/>
        <v>0</v>
      </c>
      <c r="AK95" s="277">
        <f t="shared" si="35"/>
        <v>0</v>
      </c>
      <c r="AL95" s="277">
        <f t="shared" si="35"/>
        <v>0</v>
      </c>
      <c r="AM95" s="277">
        <f t="shared" si="35"/>
        <v>0</v>
      </c>
      <c r="AN95" s="277">
        <f t="shared" si="35"/>
        <v>0</v>
      </c>
      <c r="AO95" s="277">
        <f t="shared" si="35"/>
        <v>0</v>
      </c>
      <c r="AP95" s="277">
        <f t="shared" si="35"/>
        <v>0</v>
      </c>
      <c r="AQ95" s="229">
        <f t="shared" si="38"/>
        <v>0</v>
      </c>
    </row>
    <row r="96" spans="1:43" ht="15" customHeight="1" x14ac:dyDescent="0.25">
      <c r="A96" s="227" t="s">
        <v>425</v>
      </c>
      <c r="B96" s="369"/>
      <c r="C96" s="277">
        <f t="shared" si="26"/>
        <v>0</v>
      </c>
      <c r="D96" s="277">
        <f t="shared" si="26"/>
        <v>0</v>
      </c>
      <c r="E96" s="277">
        <f t="shared" si="26"/>
        <v>0</v>
      </c>
      <c r="F96" s="277">
        <f t="shared" si="26"/>
        <v>0</v>
      </c>
      <c r="G96" s="277">
        <f t="shared" si="26"/>
        <v>0</v>
      </c>
      <c r="H96" s="277">
        <f t="shared" si="26"/>
        <v>0</v>
      </c>
      <c r="I96" s="277">
        <f t="shared" si="26"/>
        <v>0</v>
      </c>
      <c r="J96" s="277">
        <f t="shared" si="26"/>
        <v>0</v>
      </c>
      <c r="K96" s="277">
        <f t="shared" si="26"/>
        <v>0</v>
      </c>
      <c r="L96" s="277">
        <f t="shared" si="26"/>
        <v>0</v>
      </c>
      <c r="M96" s="277">
        <f t="shared" si="26"/>
        <v>0</v>
      </c>
      <c r="N96" s="277">
        <f t="shared" si="26"/>
        <v>0</v>
      </c>
      <c r="O96" s="229">
        <f t="shared" si="27"/>
        <v>0</v>
      </c>
      <c r="P96" s="227"/>
      <c r="Q96" s="277">
        <f t="shared" si="32"/>
        <v>0</v>
      </c>
      <c r="R96" s="277">
        <f t="shared" si="36"/>
        <v>0</v>
      </c>
      <c r="S96" s="277">
        <f t="shared" si="36"/>
        <v>0</v>
      </c>
      <c r="T96" s="277">
        <f t="shared" si="36"/>
        <v>0</v>
      </c>
      <c r="U96" s="277">
        <f t="shared" si="36"/>
        <v>0</v>
      </c>
      <c r="V96" s="277">
        <f t="shared" si="36"/>
        <v>0</v>
      </c>
      <c r="W96" s="277">
        <f t="shared" si="36"/>
        <v>0</v>
      </c>
      <c r="X96" s="277">
        <f t="shared" si="36"/>
        <v>0</v>
      </c>
      <c r="Y96" s="277">
        <f t="shared" si="36"/>
        <v>0</v>
      </c>
      <c r="Z96" s="277">
        <f t="shared" si="36"/>
        <v>0</v>
      </c>
      <c r="AA96" s="277">
        <f t="shared" si="36"/>
        <v>0</v>
      </c>
      <c r="AB96" s="277">
        <f t="shared" si="36"/>
        <v>0</v>
      </c>
      <c r="AC96" s="229">
        <f t="shared" si="37"/>
        <v>0</v>
      </c>
      <c r="AD96" s="227"/>
      <c r="AE96" s="277">
        <f t="shared" si="34"/>
        <v>0</v>
      </c>
      <c r="AF96" s="277">
        <f t="shared" si="35"/>
        <v>0</v>
      </c>
      <c r="AG96" s="277">
        <f t="shared" si="35"/>
        <v>0</v>
      </c>
      <c r="AH96" s="277">
        <f t="shared" si="35"/>
        <v>0</v>
      </c>
      <c r="AI96" s="277">
        <f t="shared" si="35"/>
        <v>0</v>
      </c>
      <c r="AJ96" s="277">
        <f t="shared" si="35"/>
        <v>0</v>
      </c>
      <c r="AK96" s="277">
        <f t="shared" si="35"/>
        <v>0</v>
      </c>
      <c r="AL96" s="277">
        <f t="shared" si="35"/>
        <v>0</v>
      </c>
      <c r="AM96" s="277">
        <f t="shared" si="35"/>
        <v>0</v>
      </c>
      <c r="AN96" s="277">
        <f t="shared" si="35"/>
        <v>0</v>
      </c>
      <c r="AO96" s="277">
        <f t="shared" si="35"/>
        <v>0</v>
      </c>
      <c r="AP96" s="277">
        <f t="shared" si="35"/>
        <v>0</v>
      </c>
      <c r="AQ96" s="229">
        <f t="shared" si="38"/>
        <v>0</v>
      </c>
    </row>
    <row r="97" spans="1:93" ht="15" customHeight="1" x14ac:dyDescent="0.25">
      <c r="A97" s="227" t="s">
        <v>53</v>
      </c>
      <c r="B97" s="369"/>
      <c r="C97" s="277">
        <f t="shared" si="26"/>
        <v>0</v>
      </c>
      <c r="D97" s="277">
        <f t="shared" si="26"/>
        <v>0</v>
      </c>
      <c r="E97" s="277">
        <f t="shared" si="26"/>
        <v>0</v>
      </c>
      <c r="F97" s="277">
        <f t="shared" si="26"/>
        <v>0</v>
      </c>
      <c r="G97" s="277">
        <f t="shared" si="26"/>
        <v>0</v>
      </c>
      <c r="H97" s="277">
        <f t="shared" si="26"/>
        <v>0</v>
      </c>
      <c r="I97" s="277">
        <f t="shared" si="26"/>
        <v>0</v>
      </c>
      <c r="J97" s="277">
        <f t="shared" si="26"/>
        <v>0</v>
      </c>
      <c r="K97" s="277">
        <f t="shared" si="26"/>
        <v>0</v>
      </c>
      <c r="L97" s="277">
        <f t="shared" si="26"/>
        <v>0</v>
      </c>
      <c r="M97" s="277">
        <f t="shared" si="26"/>
        <v>0</v>
      </c>
      <c r="N97" s="277">
        <f t="shared" si="26"/>
        <v>0</v>
      </c>
      <c r="O97" s="229">
        <f t="shared" si="27"/>
        <v>0</v>
      </c>
      <c r="P97" s="227"/>
      <c r="Q97" s="277">
        <f t="shared" si="32"/>
        <v>0</v>
      </c>
      <c r="R97" s="277">
        <f t="shared" si="36"/>
        <v>0</v>
      </c>
      <c r="S97" s="277">
        <f t="shared" si="36"/>
        <v>0</v>
      </c>
      <c r="T97" s="277">
        <f t="shared" si="36"/>
        <v>0</v>
      </c>
      <c r="U97" s="277">
        <f t="shared" si="36"/>
        <v>0</v>
      </c>
      <c r="V97" s="277">
        <f t="shared" si="36"/>
        <v>0</v>
      </c>
      <c r="W97" s="277">
        <f t="shared" si="36"/>
        <v>0</v>
      </c>
      <c r="X97" s="277">
        <f t="shared" si="36"/>
        <v>0</v>
      </c>
      <c r="Y97" s="277">
        <f t="shared" si="36"/>
        <v>0</v>
      </c>
      <c r="Z97" s="277">
        <f t="shared" si="36"/>
        <v>0</v>
      </c>
      <c r="AA97" s="277">
        <f t="shared" si="36"/>
        <v>0</v>
      </c>
      <c r="AB97" s="277">
        <f t="shared" si="36"/>
        <v>0</v>
      </c>
      <c r="AC97" s="229">
        <f t="shared" si="37"/>
        <v>0</v>
      </c>
      <c r="AD97" s="227"/>
      <c r="AE97" s="277">
        <f t="shared" si="34"/>
        <v>0</v>
      </c>
      <c r="AF97" s="277">
        <f t="shared" si="35"/>
        <v>0</v>
      </c>
      <c r="AG97" s="277">
        <f t="shared" si="35"/>
        <v>0</v>
      </c>
      <c r="AH97" s="277">
        <f t="shared" si="35"/>
        <v>0</v>
      </c>
      <c r="AI97" s="277">
        <f t="shared" si="35"/>
        <v>0</v>
      </c>
      <c r="AJ97" s="277">
        <f t="shared" si="35"/>
        <v>0</v>
      </c>
      <c r="AK97" s="277">
        <f t="shared" si="35"/>
        <v>0</v>
      </c>
      <c r="AL97" s="277">
        <f t="shared" si="35"/>
        <v>0</v>
      </c>
      <c r="AM97" s="277">
        <f t="shared" si="35"/>
        <v>0</v>
      </c>
      <c r="AN97" s="277">
        <f t="shared" si="35"/>
        <v>0</v>
      </c>
      <c r="AO97" s="277">
        <f t="shared" si="35"/>
        <v>0</v>
      </c>
      <c r="AP97" s="277">
        <f t="shared" si="35"/>
        <v>0</v>
      </c>
      <c r="AQ97" s="229">
        <f t="shared" si="38"/>
        <v>0</v>
      </c>
    </row>
    <row r="98" spans="1:93" ht="15" customHeight="1" x14ac:dyDescent="0.25">
      <c r="A98" s="227" t="s">
        <v>54</v>
      </c>
      <c r="B98" s="369"/>
      <c r="C98" s="277">
        <f t="shared" si="26"/>
        <v>0</v>
      </c>
      <c r="D98" s="277">
        <f t="shared" si="26"/>
        <v>0</v>
      </c>
      <c r="E98" s="277">
        <f t="shared" si="26"/>
        <v>0</v>
      </c>
      <c r="F98" s="277">
        <f t="shared" si="26"/>
        <v>0</v>
      </c>
      <c r="G98" s="277">
        <f t="shared" si="26"/>
        <v>0</v>
      </c>
      <c r="H98" s="277">
        <f t="shared" si="26"/>
        <v>0</v>
      </c>
      <c r="I98" s="277">
        <f t="shared" si="26"/>
        <v>0</v>
      </c>
      <c r="J98" s="277">
        <f t="shared" si="26"/>
        <v>0</v>
      </c>
      <c r="K98" s="277">
        <f t="shared" si="26"/>
        <v>0</v>
      </c>
      <c r="L98" s="277">
        <f t="shared" si="26"/>
        <v>0</v>
      </c>
      <c r="M98" s="277">
        <f t="shared" si="26"/>
        <v>0</v>
      </c>
      <c r="N98" s="277">
        <f t="shared" si="26"/>
        <v>0</v>
      </c>
      <c r="O98" s="229">
        <f t="shared" si="27"/>
        <v>0</v>
      </c>
      <c r="P98" s="227"/>
      <c r="Q98" s="277">
        <f t="shared" si="32"/>
        <v>0</v>
      </c>
      <c r="R98" s="277">
        <f t="shared" si="36"/>
        <v>0</v>
      </c>
      <c r="S98" s="277">
        <f t="shared" si="36"/>
        <v>0</v>
      </c>
      <c r="T98" s="277">
        <f t="shared" si="36"/>
        <v>0</v>
      </c>
      <c r="U98" s="277">
        <f t="shared" si="36"/>
        <v>0</v>
      </c>
      <c r="V98" s="277">
        <f t="shared" si="36"/>
        <v>0</v>
      </c>
      <c r="W98" s="277">
        <f t="shared" si="36"/>
        <v>0</v>
      </c>
      <c r="X98" s="277">
        <f t="shared" si="36"/>
        <v>0</v>
      </c>
      <c r="Y98" s="277">
        <f t="shared" si="36"/>
        <v>0</v>
      </c>
      <c r="Z98" s="277">
        <f t="shared" si="36"/>
        <v>0</v>
      </c>
      <c r="AA98" s="277">
        <f t="shared" si="36"/>
        <v>0</v>
      </c>
      <c r="AB98" s="277">
        <f t="shared" si="36"/>
        <v>0</v>
      </c>
      <c r="AC98" s="229">
        <f t="shared" si="37"/>
        <v>0</v>
      </c>
      <c r="AD98" s="227"/>
      <c r="AE98" s="277">
        <f t="shared" si="34"/>
        <v>0</v>
      </c>
      <c r="AF98" s="277">
        <f t="shared" si="35"/>
        <v>0</v>
      </c>
      <c r="AG98" s="277">
        <f t="shared" si="35"/>
        <v>0</v>
      </c>
      <c r="AH98" s="277">
        <f t="shared" si="35"/>
        <v>0</v>
      </c>
      <c r="AI98" s="277">
        <f t="shared" si="35"/>
        <v>0</v>
      </c>
      <c r="AJ98" s="277">
        <f t="shared" si="35"/>
        <v>0</v>
      </c>
      <c r="AK98" s="277">
        <f t="shared" si="35"/>
        <v>0</v>
      </c>
      <c r="AL98" s="277">
        <f t="shared" si="35"/>
        <v>0</v>
      </c>
      <c r="AM98" s="277">
        <f t="shared" si="35"/>
        <v>0</v>
      </c>
      <c r="AN98" s="277">
        <f t="shared" si="35"/>
        <v>0</v>
      </c>
      <c r="AO98" s="277">
        <f t="shared" si="35"/>
        <v>0</v>
      </c>
      <c r="AP98" s="277">
        <f t="shared" si="35"/>
        <v>0</v>
      </c>
      <c r="AQ98" s="229">
        <f t="shared" si="38"/>
        <v>0</v>
      </c>
    </row>
    <row r="99" spans="1:93" ht="15.75" x14ac:dyDescent="0.25">
      <c r="A99" s="227" t="s">
        <v>55</v>
      </c>
      <c r="B99" s="369"/>
      <c r="C99" s="277">
        <f t="shared" si="26"/>
        <v>0</v>
      </c>
      <c r="D99" s="277">
        <f t="shared" si="26"/>
        <v>0</v>
      </c>
      <c r="E99" s="277">
        <f t="shared" si="26"/>
        <v>0</v>
      </c>
      <c r="F99" s="277">
        <f t="shared" si="26"/>
        <v>0</v>
      </c>
      <c r="G99" s="277">
        <f t="shared" si="26"/>
        <v>0</v>
      </c>
      <c r="H99" s="277">
        <f t="shared" si="26"/>
        <v>0</v>
      </c>
      <c r="I99" s="277">
        <f t="shared" si="26"/>
        <v>0</v>
      </c>
      <c r="J99" s="277">
        <f t="shared" si="26"/>
        <v>0</v>
      </c>
      <c r="K99" s="277">
        <f t="shared" si="26"/>
        <v>0</v>
      </c>
      <c r="L99" s="277">
        <f t="shared" si="26"/>
        <v>0</v>
      </c>
      <c r="M99" s="277">
        <f t="shared" si="26"/>
        <v>0</v>
      </c>
      <c r="N99" s="277">
        <f t="shared" si="26"/>
        <v>0</v>
      </c>
      <c r="O99" s="229">
        <f t="shared" si="27"/>
        <v>0</v>
      </c>
      <c r="P99" s="227"/>
      <c r="Q99" s="277">
        <f>$O99/12*(1+$M$18)</f>
        <v>0</v>
      </c>
      <c r="R99" s="277">
        <f t="shared" ref="R99:AB100" si="39">$O99/12*(1+$M$18)</f>
        <v>0</v>
      </c>
      <c r="S99" s="277">
        <f t="shared" si="39"/>
        <v>0</v>
      </c>
      <c r="T99" s="277">
        <f t="shared" si="39"/>
        <v>0</v>
      </c>
      <c r="U99" s="277">
        <f t="shared" si="39"/>
        <v>0</v>
      </c>
      <c r="V99" s="277">
        <f t="shared" si="39"/>
        <v>0</v>
      </c>
      <c r="W99" s="277">
        <f t="shared" si="39"/>
        <v>0</v>
      </c>
      <c r="X99" s="277">
        <f t="shared" si="39"/>
        <v>0</v>
      </c>
      <c r="Y99" s="277">
        <f t="shared" si="39"/>
        <v>0</v>
      </c>
      <c r="Z99" s="277">
        <f t="shared" si="39"/>
        <v>0</v>
      </c>
      <c r="AA99" s="277">
        <f t="shared" si="39"/>
        <v>0</v>
      </c>
      <c r="AB99" s="277">
        <f t="shared" si="39"/>
        <v>0</v>
      </c>
      <c r="AC99" s="229">
        <f t="shared" si="37"/>
        <v>0</v>
      </c>
      <c r="AD99" s="227"/>
      <c r="AE99" s="277">
        <f>$AC99/12*(1+$N$18)</f>
        <v>0</v>
      </c>
      <c r="AF99" s="277">
        <f t="shared" ref="AF99:AP100" si="40">$AC99/12*(1+$N$18)</f>
        <v>0</v>
      </c>
      <c r="AG99" s="277">
        <f t="shared" si="40"/>
        <v>0</v>
      </c>
      <c r="AH99" s="277">
        <f t="shared" si="40"/>
        <v>0</v>
      </c>
      <c r="AI99" s="277">
        <f t="shared" si="40"/>
        <v>0</v>
      </c>
      <c r="AJ99" s="277">
        <f t="shared" si="40"/>
        <v>0</v>
      </c>
      <c r="AK99" s="277">
        <f t="shared" si="40"/>
        <v>0</v>
      </c>
      <c r="AL99" s="277">
        <f t="shared" si="40"/>
        <v>0</v>
      </c>
      <c r="AM99" s="277">
        <f t="shared" si="40"/>
        <v>0</v>
      </c>
      <c r="AN99" s="277">
        <f t="shared" si="40"/>
        <v>0</v>
      </c>
      <c r="AO99" s="277">
        <f t="shared" si="40"/>
        <v>0</v>
      </c>
      <c r="AP99" s="277">
        <f t="shared" si="40"/>
        <v>0</v>
      </c>
      <c r="AQ99" s="229">
        <f t="shared" si="38"/>
        <v>0</v>
      </c>
    </row>
    <row r="100" spans="1:93" ht="15.75" x14ac:dyDescent="0.25">
      <c r="A100" s="227" t="s">
        <v>421</v>
      </c>
      <c r="B100" s="369"/>
      <c r="C100" s="277">
        <f t="shared" si="26"/>
        <v>0</v>
      </c>
      <c r="D100" s="277">
        <f t="shared" si="26"/>
        <v>0</v>
      </c>
      <c r="E100" s="277">
        <f t="shared" si="26"/>
        <v>0</v>
      </c>
      <c r="F100" s="277">
        <f t="shared" si="26"/>
        <v>0</v>
      </c>
      <c r="G100" s="277">
        <f t="shared" si="26"/>
        <v>0</v>
      </c>
      <c r="H100" s="277">
        <f t="shared" si="26"/>
        <v>0</v>
      </c>
      <c r="I100" s="277">
        <f t="shared" si="26"/>
        <v>0</v>
      </c>
      <c r="J100" s="277">
        <f t="shared" si="26"/>
        <v>0</v>
      </c>
      <c r="K100" s="277">
        <f t="shared" si="26"/>
        <v>0</v>
      </c>
      <c r="L100" s="277">
        <f t="shared" si="26"/>
        <v>0</v>
      </c>
      <c r="M100" s="277">
        <f t="shared" si="26"/>
        <v>0</v>
      </c>
      <c r="N100" s="277">
        <f t="shared" si="26"/>
        <v>0</v>
      </c>
      <c r="O100" s="229">
        <f t="shared" si="27"/>
        <v>0</v>
      </c>
      <c r="P100" s="227"/>
      <c r="Q100" s="277">
        <f>$O100/12*(1+$M$18)</f>
        <v>0</v>
      </c>
      <c r="R100" s="277">
        <f t="shared" si="39"/>
        <v>0</v>
      </c>
      <c r="S100" s="277">
        <f t="shared" si="39"/>
        <v>0</v>
      </c>
      <c r="T100" s="277">
        <f t="shared" si="39"/>
        <v>0</v>
      </c>
      <c r="U100" s="277">
        <f t="shared" si="39"/>
        <v>0</v>
      </c>
      <c r="V100" s="277">
        <f t="shared" si="39"/>
        <v>0</v>
      </c>
      <c r="W100" s="277">
        <f t="shared" si="39"/>
        <v>0</v>
      </c>
      <c r="X100" s="277">
        <f t="shared" si="39"/>
        <v>0</v>
      </c>
      <c r="Y100" s="277">
        <f t="shared" si="39"/>
        <v>0</v>
      </c>
      <c r="Z100" s="277">
        <f t="shared" si="39"/>
        <v>0</v>
      </c>
      <c r="AA100" s="277">
        <f t="shared" si="39"/>
        <v>0</v>
      </c>
      <c r="AB100" s="277">
        <f t="shared" si="39"/>
        <v>0</v>
      </c>
      <c r="AC100" s="229">
        <f t="shared" si="37"/>
        <v>0</v>
      </c>
      <c r="AD100" s="227"/>
      <c r="AE100" s="277">
        <f>$AC100/12*(1+$N$18)</f>
        <v>0</v>
      </c>
      <c r="AF100" s="277">
        <f t="shared" si="40"/>
        <v>0</v>
      </c>
      <c r="AG100" s="277">
        <f t="shared" si="40"/>
        <v>0</v>
      </c>
      <c r="AH100" s="277">
        <f t="shared" si="40"/>
        <v>0</v>
      </c>
      <c r="AI100" s="277">
        <f t="shared" si="40"/>
        <v>0</v>
      </c>
      <c r="AJ100" s="277">
        <f t="shared" si="40"/>
        <v>0</v>
      </c>
      <c r="AK100" s="277">
        <f t="shared" si="40"/>
        <v>0</v>
      </c>
      <c r="AL100" s="277">
        <f t="shared" si="40"/>
        <v>0</v>
      </c>
      <c r="AM100" s="277">
        <f t="shared" si="40"/>
        <v>0</v>
      </c>
      <c r="AN100" s="277">
        <f t="shared" si="40"/>
        <v>0</v>
      </c>
      <c r="AO100" s="277">
        <f t="shared" si="40"/>
        <v>0</v>
      </c>
      <c r="AP100" s="277">
        <f t="shared" si="40"/>
        <v>0</v>
      </c>
      <c r="AQ100" s="229">
        <f t="shared" si="38"/>
        <v>0</v>
      </c>
    </row>
    <row r="101" spans="1:93" ht="15.75" x14ac:dyDescent="0.25">
      <c r="A101" s="227" t="s">
        <v>401</v>
      </c>
      <c r="B101" s="369"/>
      <c r="C101" s="277">
        <f t="shared" ref="C101:N107" si="41">$B101/12</f>
        <v>0</v>
      </c>
      <c r="D101" s="277">
        <f t="shared" si="41"/>
        <v>0</v>
      </c>
      <c r="E101" s="277">
        <f t="shared" si="41"/>
        <v>0</v>
      </c>
      <c r="F101" s="277">
        <f t="shared" si="41"/>
        <v>0</v>
      </c>
      <c r="G101" s="277">
        <f t="shared" si="41"/>
        <v>0</v>
      </c>
      <c r="H101" s="277">
        <f t="shared" si="41"/>
        <v>0</v>
      </c>
      <c r="I101" s="277">
        <f t="shared" si="41"/>
        <v>0</v>
      </c>
      <c r="J101" s="277">
        <f t="shared" si="41"/>
        <v>0</v>
      </c>
      <c r="K101" s="277">
        <f t="shared" si="41"/>
        <v>0</v>
      </c>
      <c r="L101" s="277">
        <f t="shared" si="41"/>
        <v>0</v>
      </c>
      <c r="M101" s="277">
        <f t="shared" si="41"/>
        <v>0</v>
      </c>
      <c r="N101" s="277">
        <f t="shared" si="41"/>
        <v>0</v>
      </c>
      <c r="O101" s="229">
        <f t="shared" si="27"/>
        <v>0</v>
      </c>
      <c r="P101" s="227"/>
      <c r="Q101" s="277">
        <f t="shared" si="32"/>
        <v>0</v>
      </c>
      <c r="R101" s="277">
        <f t="shared" si="36"/>
        <v>0</v>
      </c>
      <c r="S101" s="277">
        <f t="shared" si="36"/>
        <v>0</v>
      </c>
      <c r="T101" s="277">
        <f t="shared" si="36"/>
        <v>0</v>
      </c>
      <c r="U101" s="277">
        <f t="shared" si="36"/>
        <v>0</v>
      </c>
      <c r="V101" s="277">
        <f t="shared" si="36"/>
        <v>0</v>
      </c>
      <c r="W101" s="277">
        <f t="shared" si="36"/>
        <v>0</v>
      </c>
      <c r="X101" s="277">
        <f t="shared" si="36"/>
        <v>0</v>
      </c>
      <c r="Y101" s="277">
        <f t="shared" si="36"/>
        <v>0</v>
      </c>
      <c r="Z101" s="277">
        <f t="shared" si="36"/>
        <v>0</v>
      </c>
      <c r="AA101" s="277">
        <f t="shared" si="36"/>
        <v>0</v>
      </c>
      <c r="AB101" s="277">
        <f t="shared" si="36"/>
        <v>0</v>
      </c>
      <c r="AC101" s="229">
        <f t="shared" si="37"/>
        <v>0</v>
      </c>
      <c r="AD101" s="227"/>
      <c r="AE101" s="277">
        <f t="shared" si="34"/>
        <v>0</v>
      </c>
      <c r="AF101" s="277">
        <f t="shared" si="35"/>
        <v>0</v>
      </c>
      <c r="AG101" s="277">
        <f t="shared" si="35"/>
        <v>0</v>
      </c>
      <c r="AH101" s="277">
        <f t="shared" si="35"/>
        <v>0</v>
      </c>
      <c r="AI101" s="277">
        <f t="shared" si="35"/>
        <v>0</v>
      </c>
      <c r="AJ101" s="277">
        <f t="shared" si="35"/>
        <v>0</v>
      </c>
      <c r="AK101" s="277">
        <f t="shared" si="35"/>
        <v>0</v>
      </c>
      <c r="AL101" s="277">
        <f t="shared" si="35"/>
        <v>0</v>
      </c>
      <c r="AM101" s="277">
        <f t="shared" si="35"/>
        <v>0</v>
      </c>
      <c r="AN101" s="277">
        <f t="shared" si="35"/>
        <v>0</v>
      </c>
      <c r="AO101" s="277">
        <f t="shared" si="35"/>
        <v>0</v>
      </c>
      <c r="AP101" s="277">
        <f t="shared" si="35"/>
        <v>0</v>
      </c>
      <c r="AQ101" s="229">
        <f t="shared" si="38"/>
        <v>0</v>
      </c>
    </row>
    <row r="102" spans="1:93" ht="15.75" x14ac:dyDescent="0.25">
      <c r="A102" s="227" t="s">
        <v>84</v>
      </c>
      <c r="B102" s="369"/>
      <c r="C102" s="277">
        <f t="shared" si="41"/>
        <v>0</v>
      </c>
      <c r="D102" s="277">
        <f t="shared" si="41"/>
        <v>0</v>
      </c>
      <c r="E102" s="277">
        <f t="shared" si="41"/>
        <v>0</v>
      </c>
      <c r="F102" s="277">
        <f t="shared" si="41"/>
        <v>0</v>
      </c>
      <c r="G102" s="277">
        <f t="shared" si="41"/>
        <v>0</v>
      </c>
      <c r="H102" s="277">
        <f t="shared" si="41"/>
        <v>0</v>
      </c>
      <c r="I102" s="277">
        <f t="shared" si="41"/>
        <v>0</v>
      </c>
      <c r="J102" s="277">
        <f t="shared" si="41"/>
        <v>0</v>
      </c>
      <c r="K102" s="277">
        <f t="shared" si="41"/>
        <v>0</v>
      </c>
      <c r="L102" s="277">
        <f t="shared" si="41"/>
        <v>0</v>
      </c>
      <c r="M102" s="277">
        <f t="shared" si="41"/>
        <v>0</v>
      </c>
      <c r="N102" s="277">
        <f t="shared" si="41"/>
        <v>0</v>
      </c>
      <c r="O102" s="229">
        <f t="shared" si="27"/>
        <v>0</v>
      </c>
      <c r="P102" s="227"/>
      <c r="Q102" s="277">
        <f t="shared" si="32"/>
        <v>0</v>
      </c>
      <c r="R102" s="277">
        <f t="shared" si="36"/>
        <v>0</v>
      </c>
      <c r="S102" s="277">
        <f t="shared" si="36"/>
        <v>0</v>
      </c>
      <c r="T102" s="277">
        <f t="shared" si="36"/>
        <v>0</v>
      </c>
      <c r="U102" s="277">
        <f t="shared" si="36"/>
        <v>0</v>
      </c>
      <c r="V102" s="277">
        <f t="shared" si="36"/>
        <v>0</v>
      </c>
      <c r="W102" s="277">
        <f t="shared" si="36"/>
        <v>0</v>
      </c>
      <c r="X102" s="277">
        <f t="shared" si="36"/>
        <v>0</v>
      </c>
      <c r="Y102" s="277">
        <f t="shared" si="36"/>
        <v>0</v>
      </c>
      <c r="Z102" s="277">
        <f t="shared" si="36"/>
        <v>0</v>
      </c>
      <c r="AA102" s="277">
        <f t="shared" si="36"/>
        <v>0</v>
      </c>
      <c r="AB102" s="277">
        <f t="shared" si="36"/>
        <v>0</v>
      </c>
      <c r="AC102" s="229">
        <f t="shared" si="37"/>
        <v>0</v>
      </c>
      <c r="AD102" s="227"/>
      <c r="AE102" s="277">
        <f t="shared" si="34"/>
        <v>0</v>
      </c>
      <c r="AF102" s="277">
        <f t="shared" si="35"/>
        <v>0</v>
      </c>
      <c r="AG102" s="277">
        <f t="shared" si="35"/>
        <v>0</v>
      </c>
      <c r="AH102" s="277">
        <f t="shared" si="35"/>
        <v>0</v>
      </c>
      <c r="AI102" s="277">
        <f t="shared" si="35"/>
        <v>0</v>
      </c>
      <c r="AJ102" s="277">
        <f t="shared" si="35"/>
        <v>0</v>
      </c>
      <c r="AK102" s="277">
        <f t="shared" si="35"/>
        <v>0</v>
      </c>
      <c r="AL102" s="277">
        <f t="shared" si="35"/>
        <v>0</v>
      </c>
      <c r="AM102" s="277">
        <f t="shared" si="35"/>
        <v>0</v>
      </c>
      <c r="AN102" s="277">
        <f t="shared" si="35"/>
        <v>0</v>
      </c>
      <c r="AO102" s="277">
        <f t="shared" si="35"/>
        <v>0</v>
      </c>
      <c r="AP102" s="277">
        <f t="shared" si="35"/>
        <v>0</v>
      </c>
      <c r="AQ102" s="229">
        <f t="shared" si="38"/>
        <v>0</v>
      </c>
    </row>
    <row r="103" spans="1:93" ht="15.75" x14ac:dyDescent="0.25">
      <c r="A103" s="227" t="s">
        <v>56</v>
      </c>
      <c r="B103" s="369"/>
      <c r="C103" s="277">
        <f t="shared" si="41"/>
        <v>0</v>
      </c>
      <c r="D103" s="277">
        <f t="shared" si="41"/>
        <v>0</v>
      </c>
      <c r="E103" s="277">
        <f t="shared" si="41"/>
        <v>0</v>
      </c>
      <c r="F103" s="277">
        <f t="shared" si="41"/>
        <v>0</v>
      </c>
      <c r="G103" s="277">
        <f t="shared" si="41"/>
        <v>0</v>
      </c>
      <c r="H103" s="277">
        <f t="shared" si="41"/>
        <v>0</v>
      </c>
      <c r="I103" s="277">
        <f t="shared" si="41"/>
        <v>0</v>
      </c>
      <c r="J103" s="277">
        <f t="shared" si="41"/>
        <v>0</v>
      </c>
      <c r="K103" s="277">
        <f t="shared" si="41"/>
        <v>0</v>
      </c>
      <c r="L103" s="277">
        <f t="shared" si="41"/>
        <v>0</v>
      </c>
      <c r="M103" s="277">
        <f t="shared" si="41"/>
        <v>0</v>
      </c>
      <c r="N103" s="277">
        <f t="shared" si="41"/>
        <v>0</v>
      </c>
      <c r="O103" s="229">
        <f t="shared" si="27"/>
        <v>0</v>
      </c>
      <c r="P103" s="227"/>
      <c r="Q103" s="277">
        <f t="shared" si="32"/>
        <v>0</v>
      </c>
      <c r="R103" s="277">
        <f t="shared" si="36"/>
        <v>0</v>
      </c>
      <c r="S103" s="277">
        <f t="shared" si="36"/>
        <v>0</v>
      </c>
      <c r="T103" s="277">
        <f t="shared" si="36"/>
        <v>0</v>
      </c>
      <c r="U103" s="277">
        <f t="shared" si="36"/>
        <v>0</v>
      </c>
      <c r="V103" s="277">
        <f t="shared" si="36"/>
        <v>0</v>
      </c>
      <c r="W103" s="277">
        <f t="shared" si="36"/>
        <v>0</v>
      </c>
      <c r="X103" s="277">
        <f t="shared" si="36"/>
        <v>0</v>
      </c>
      <c r="Y103" s="277">
        <f t="shared" si="36"/>
        <v>0</v>
      </c>
      <c r="Z103" s="277">
        <f t="shared" si="36"/>
        <v>0</v>
      </c>
      <c r="AA103" s="277">
        <f t="shared" si="36"/>
        <v>0</v>
      </c>
      <c r="AB103" s="277">
        <f t="shared" si="36"/>
        <v>0</v>
      </c>
      <c r="AC103" s="229">
        <f t="shared" si="37"/>
        <v>0</v>
      </c>
      <c r="AD103" s="227"/>
      <c r="AE103" s="277">
        <f t="shared" si="34"/>
        <v>0</v>
      </c>
      <c r="AF103" s="277">
        <f t="shared" si="35"/>
        <v>0</v>
      </c>
      <c r="AG103" s="277">
        <f t="shared" si="35"/>
        <v>0</v>
      </c>
      <c r="AH103" s="277">
        <f t="shared" si="35"/>
        <v>0</v>
      </c>
      <c r="AI103" s="277">
        <f t="shared" si="35"/>
        <v>0</v>
      </c>
      <c r="AJ103" s="277">
        <f t="shared" si="35"/>
        <v>0</v>
      </c>
      <c r="AK103" s="277">
        <f t="shared" si="35"/>
        <v>0</v>
      </c>
      <c r="AL103" s="277">
        <f t="shared" si="35"/>
        <v>0</v>
      </c>
      <c r="AM103" s="277">
        <f t="shared" si="35"/>
        <v>0</v>
      </c>
      <c r="AN103" s="277">
        <f t="shared" si="35"/>
        <v>0</v>
      </c>
      <c r="AO103" s="277">
        <f t="shared" si="35"/>
        <v>0</v>
      </c>
      <c r="AP103" s="277">
        <f t="shared" si="35"/>
        <v>0</v>
      </c>
      <c r="AQ103" s="229">
        <f t="shared" si="38"/>
        <v>0</v>
      </c>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row>
    <row r="104" spans="1:93" ht="15.75" x14ac:dyDescent="0.25">
      <c r="A104" s="227" t="s">
        <v>57</v>
      </c>
      <c r="B104" s="369"/>
      <c r="C104" s="277">
        <f t="shared" si="41"/>
        <v>0</v>
      </c>
      <c r="D104" s="277">
        <f t="shared" si="41"/>
        <v>0</v>
      </c>
      <c r="E104" s="277">
        <f t="shared" si="41"/>
        <v>0</v>
      </c>
      <c r="F104" s="277">
        <f t="shared" si="41"/>
        <v>0</v>
      </c>
      <c r="G104" s="277">
        <f t="shared" si="41"/>
        <v>0</v>
      </c>
      <c r="H104" s="277">
        <f t="shared" si="41"/>
        <v>0</v>
      </c>
      <c r="I104" s="277">
        <f t="shared" si="41"/>
        <v>0</v>
      </c>
      <c r="J104" s="277">
        <f t="shared" si="41"/>
        <v>0</v>
      </c>
      <c r="K104" s="277">
        <f t="shared" si="41"/>
        <v>0</v>
      </c>
      <c r="L104" s="277">
        <f t="shared" si="41"/>
        <v>0</v>
      </c>
      <c r="M104" s="277">
        <f t="shared" si="41"/>
        <v>0</v>
      </c>
      <c r="N104" s="277">
        <f t="shared" si="41"/>
        <v>0</v>
      </c>
      <c r="O104" s="229">
        <f t="shared" si="27"/>
        <v>0</v>
      </c>
      <c r="P104" s="227"/>
      <c r="Q104" s="277">
        <f t="shared" si="32"/>
        <v>0</v>
      </c>
      <c r="R104" s="277">
        <f t="shared" si="36"/>
        <v>0</v>
      </c>
      <c r="S104" s="277">
        <f t="shared" si="36"/>
        <v>0</v>
      </c>
      <c r="T104" s="277">
        <f t="shared" si="36"/>
        <v>0</v>
      </c>
      <c r="U104" s="277">
        <f t="shared" si="36"/>
        <v>0</v>
      </c>
      <c r="V104" s="277">
        <f t="shared" si="36"/>
        <v>0</v>
      </c>
      <c r="W104" s="277">
        <f t="shared" si="36"/>
        <v>0</v>
      </c>
      <c r="X104" s="277">
        <f t="shared" si="36"/>
        <v>0</v>
      </c>
      <c r="Y104" s="277">
        <f t="shared" si="36"/>
        <v>0</v>
      </c>
      <c r="Z104" s="277">
        <f t="shared" si="36"/>
        <v>0</v>
      </c>
      <c r="AA104" s="277">
        <f t="shared" si="36"/>
        <v>0</v>
      </c>
      <c r="AB104" s="277">
        <f t="shared" si="36"/>
        <v>0</v>
      </c>
      <c r="AC104" s="229">
        <f t="shared" si="37"/>
        <v>0</v>
      </c>
      <c r="AD104" s="227"/>
      <c r="AE104" s="277">
        <f t="shared" si="34"/>
        <v>0</v>
      </c>
      <c r="AF104" s="277">
        <f t="shared" si="35"/>
        <v>0</v>
      </c>
      <c r="AG104" s="277">
        <f t="shared" si="35"/>
        <v>0</v>
      </c>
      <c r="AH104" s="277">
        <f t="shared" si="35"/>
        <v>0</v>
      </c>
      <c r="AI104" s="277">
        <f t="shared" si="35"/>
        <v>0</v>
      </c>
      <c r="AJ104" s="277">
        <f t="shared" si="35"/>
        <v>0</v>
      </c>
      <c r="AK104" s="277">
        <f t="shared" si="35"/>
        <v>0</v>
      </c>
      <c r="AL104" s="277">
        <f t="shared" si="35"/>
        <v>0</v>
      </c>
      <c r="AM104" s="277">
        <f t="shared" si="35"/>
        <v>0</v>
      </c>
      <c r="AN104" s="277">
        <f t="shared" si="35"/>
        <v>0</v>
      </c>
      <c r="AO104" s="277">
        <f t="shared" si="35"/>
        <v>0</v>
      </c>
      <c r="AP104" s="277">
        <f t="shared" si="35"/>
        <v>0</v>
      </c>
      <c r="AQ104" s="229">
        <f t="shared" si="38"/>
        <v>0</v>
      </c>
    </row>
    <row r="105" spans="1:93" ht="15.75" x14ac:dyDescent="0.25">
      <c r="A105" s="227" t="s">
        <v>58</v>
      </c>
      <c r="B105" s="369"/>
      <c r="C105" s="277">
        <f t="shared" si="41"/>
        <v>0</v>
      </c>
      <c r="D105" s="277">
        <f t="shared" si="41"/>
        <v>0</v>
      </c>
      <c r="E105" s="277">
        <f t="shared" si="41"/>
        <v>0</v>
      </c>
      <c r="F105" s="277">
        <f t="shared" si="41"/>
        <v>0</v>
      </c>
      <c r="G105" s="277">
        <f t="shared" si="41"/>
        <v>0</v>
      </c>
      <c r="H105" s="277">
        <f t="shared" si="41"/>
        <v>0</v>
      </c>
      <c r="I105" s="277">
        <f t="shared" si="41"/>
        <v>0</v>
      </c>
      <c r="J105" s="277">
        <f t="shared" si="41"/>
        <v>0</v>
      </c>
      <c r="K105" s="277">
        <f t="shared" si="41"/>
        <v>0</v>
      </c>
      <c r="L105" s="277">
        <f t="shared" si="41"/>
        <v>0</v>
      </c>
      <c r="M105" s="277">
        <f t="shared" si="41"/>
        <v>0</v>
      </c>
      <c r="N105" s="277">
        <f t="shared" si="41"/>
        <v>0</v>
      </c>
      <c r="O105" s="229">
        <f t="shared" si="27"/>
        <v>0</v>
      </c>
      <c r="P105" s="227"/>
      <c r="Q105" s="277">
        <f t="shared" si="32"/>
        <v>0</v>
      </c>
      <c r="R105" s="277">
        <f t="shared" si="36"/>
        <v>0</v>
      </c>
      <c r="S105" s="277">
        <f t="shared" si="36"/>
        <v>0</v>
      </c>
      <c r="T105" s="277">
        <f t="shared" si="36"/>
        <v>0</v>
      </c>
      <c r="U105" s="277">
        <f t="shared" si="36"/>
        <v>0</v>
      </c>
      <c r="V105" s="277">
        <f t="shared" si="36"/>
        <v>0</v>
      </c>
      <c r="W105" s="277">
        <f t="shared" si="36"/>
        <v>0</v>
      </c>
      <c r="X105" s="277">
        <f t="shared" si="36"/>
        <v>0</v>
      </c>
      <c r="Y105" s="277">
        <f t="shared" si="36"/>
        <v>0</v>
      </c>
      <c r="Z105" s="277">
        <f t="shared" si="36"/>
        <v>0</v>
      </c>
      <c r="AA105" s="277">
        <f t="shared" si="36"/>
        <v>0</v>
      </c>
      <c r="AB105" s="277">
        <f t="shared" si="36"/>
        <v>0</v>
      </c>
      <c r="AC105" s="229">
        <f t="shared" si="37"/>
        <v>0</v>
      </c>
      <c r="AD105" s="227"/>
      <c r="AE105" s="277">
        <f t="shared" si="34"/>
        <v>0</v>
      </c>
      <c r="AF105" s="277">
        <f t="shared" si="35"/>
        <v>0</v>
      </c>
      <c r="AG105" s="277">
        <f t="shared" si="35"/>
        <v>0</v>
      </c>
      <c r="AH105" s="277">
        <f t="shared" si="35"/>
        <v>0</v>
      </c>
      <c r="AI105" s="277">
        <f t="shared" si="35"/>
        <v>0</v>
      </c>
      <c r="AJ105" s="277">
        <f t="shared" si="35"/>
        <v>0</v>
      </c>
      <c r="AK105" s="277">
        <f t="shared" si="35"/>
        <v>0</v>
      </c>
      <c r="AL105" s="277">
        <f t="shared" si="35"/>
        <v>0</v>
      </c>
      <c r="AM105" s="277">
        <f t="shared" si="35"/>
        <v>0</v>
      </c>
      <c r="AN105" s="277">
        <f t="shared" si="35"/>
        <v>0</v>
      </c>
      <c r="AO105" s="277">
        <f t="shared" si="35"/>
        <v>0</v>
      </c>
      <c r="AP105" s="277">
        <f t="shared" si="35"/>
        <v>0</v>
      </c>
      <c r="AQ105" s="229">
        <f t="shared" si="38"/>
        <v>0</v>
      </c>
    </row>
    <row r="106" spans="1:93" ht="15.75" x14ac:dyDescent="0.25">
      <c r="A106" s="248" t="s">
        <v>59</v>
      </c>
      <c r="B106" s="369"/>
      <c r="C106" s="277">
        <f t="shared" si="41"/>
        <v>0</v>
      </c>
      <c r="D106" s="277">
        <f t="shared" si="41"/>
        <v>0</v>
      </c>
      <c r="E106" s="277">
        <f t="shared" si="41"/>
        <v>0</v>
      </c>
      <c r="F106" s="277">
        <f t="shared" si="41"/>
        <v>0</v>
      </c>
      <c r="G106" s="277">
        <f t="shared" si="41"/>
        <v>0</v>
      </c>
      <c r="H106" s="277">
        <f t="shared" si="41"/>
        <v>0</v>
      </c>
      <c r="I106" s="277">
        <f t="shared" si="41"/>
        <v>0</v>
      </c>
      <c r="J106" s="277">
        <f t="shared" si="41"/>
        <v>0</v>
      </c>
      <c r="K106" s="277">
        <f t="shared" si="41"/>
        <v>0</v>
      </c>
      <c r="L106" s="277">
        <f t="shared" si="41"/>
        <v>0</v>
      </c>
      <c r="M106" s="277">
        <f t="shared" si="41"/>
        <v>0</v>
      </c>
      <c r="N106" s="277">
        <f t="shared" si="41"/>
        <v>0</v>
      </c>
      <c r="O106" s="229">
        <f t="shared" si="27"/>
        <v>0</v>
      </c>
      <c r="P106" s="248"/>
      <c r="Q106" s="277">
        <f t="shared" si="32"/>
        <v>0</v>
      </c>
      <c r="R106" s="277">
        <f t="shared" si="36"/>
        <v>0</v>
      </c>
      <c r="S106" s="277">
        <f t="shared" si="36"/>
        <v>0</v>
      </c>
      <c r="T106" s="277">
        <f t="shared" si="36"/>
        <v>0</v>
      </c>
      <c r="U106" s="277">
        <f t="shared" si="36"/>
        <v>0</v>
      </c>
      <c r="V106" s="277">
        <f t="shared" si="36"/>
        <v>0</v>
      </c>
      <c r="W106" s="277">
        <f t="shared" si="36"/>
        <v>0</v>
      </c>
      <c r="X106" s="277">
        <f t="shared" si="36"/>
        <v>0</v>
      </c>
      <c r="Y106" s="277">
        <f t="shared" si="36"/>
        <v>0</v>
      </c>
      <c r="Z106" s="277">
        <f t="shared" si="36"/>
        <v>0</v>
      </c>
      <c r="AA106" s="277">
        <f t="shared" si="36"/>
        <v>0</v>
      </c>
      <c r="AB106" s="277">
        <f t="shared" si="36"/>
        <v>0</v>
      </c>
      <c r="AC106" s="229">
        <f t="shared" si="37"/>
        <v>0</v>
      </c>
      <c r="AD106" s="248"/>
      <c r="AE106" s="277">
        <f t="shared" si="34"/>
        <v>0</v>
      </c>
      <c r="AF106" s="277">
        <f t="shared" si="35"/>
        <v>0</v>
      </c>
      <c r="AG106" s="277">
        <f t="shared" si="35"/>
        <v>0</v>
      </c>
      <c r="AH106" s="277">
        <f t="shared" si="35"/>
        <v>0</v>
      </c>
      <c r="AI106" s="277">
        <f t="shared" si="35"/>
        <v>0</v>
      </c>
      <c r="AJ106" s="277">
        <f t="shared" si="35"/>
        <v>0</v>
      </c>
      <c r="AK106" s="277">
        <f t="shared" si="35"/>
        <v>0</v>
      </c>
      <c r="AL106" s="277">
        <f t="shared" si="35"/>
        <v>0</v>
      </c>
      <c r="AM106" s="277">
        <f t="shared" si="35"/>
        <v>0</v>
      </c>
      <c r="AN106" s="277">
        <f t="shared" si="35"/>
        <v>0</v>
      </c>
      <c r="AO106" s="277">
        <f t="shared" si="35"/>
        <v>0</v>
      </c>
      <c r="AP106" s="277">
        <f t="shared" si="35"/>
        <v>0</v>
      </c>
      <c r="AQ106" s="229">
        <f t="shared" si="38"/>
        <v>0</v>
      </c>
    </row>
    <row r="107" spans="1:93" ht="15.75" x14ac:dyDescent="0.25">
      <c r="A107" s="248" t="s">
        <v>248</v>
      </c>
      <c r="B107" s="369"/>
      <c r="C107" s="277">
        <f t="shared" si="41"/>
        <v>0</v>
      </c>
      <c r="D107" s="277">
        <f t="shared" si="41"/>
        <v>0</v>
      </c>
      <c r="E107" s="277">
        <f t="shared" si="41"/>
        <v>0</v>
      </c>
      <c r="F107" s="277">
        <f t="shared" si="41"/>
        <v>0</v>
      </c>
      <c r="G107" s="277">
        <f t="shared" si="41"/>
        <v>0</v>
      </c>
      <c r="H107" s="277">
        <f t="shared" si="41"/>
        <v>0</v>
      </c>
      <c r="I107" s="277">
        <f t="shared" si="41"/>
        <v>0</v>
      </c>
      <c r="J107" s="277">
        <f t="shared" si="41"/>
        <v>0</v>
      </c>
      <c r="K107" s="277">
        <f t="shared" si="41"/>
        <v>0</v>
      </c>
      <c r="L107" s="277">
        <f t="shared" si="41"/>
        <v>0</v>
      </c>
      <c r="M107" s="277">
        <f t="shared" si="41"/>
        <v>0</v>
      </c>
      <c r="N107" s="277">
        <f t="shared" si="41"/>
        <v>0</v>
      </c>
      <c r="O107" s="229">
        <f t="shared" si="27"/>
        <v>0</v>
      </c>
      <c r="P107" s="248"/>
      <c r="Q107" s="277">
        <f t="shared" si="32"/>
        <v>0</v>
      </c>
      <c r="R107" s="277">
        <f t="shared" si="36"/>
        <v>0</v>
      </c>
      <c r="S107" s="277">
        <f t="shared" si="36"/>
        <v>0</v>
      </c>
      <c r="T107" s="277">
        <f t="shared" si="36"/>
        <v>0</v>
      </c>
      <c r="U107" s="277">
        <f t="shared" si="36"/>
        <v>0</v>
      </c>
      <c r="V107" s="277">
        <f t="shared" si="36"/>
        <v>0</v>
      </c>
      <c r="W107" s="277">
        <f t="shared" si="36"/>
        <v>0</v>
      </c>
      <c r="X107" s="277">
        <f t="shared" si="36"/>
        <v>0</v>
      </c>
      <c r="Y107" s="277">
        <f t="shared" si="36"/>
        <v>0</v>
      </c>
      <c r="Z107" s="277">
        <f t="shared" si="36"/>
        <v>0</v>
      </c>
      <c r="AA107" s="277">
        <f t="shared" si="36"/>
        <v>0</v>
      </c>
      <c r="AB107" s="277">
        <f t="shared" si="36"/>
        <v>0</v>
      </c>
      <c r="AC107" s="229">
        <f t="shared" si="37"/>
        <v>0</v>
      </c>
      <c r="AD107" s="248"/>
      <c r="AE107" s="277">
        <f t="shared" si="34"/>
        <v>0</v>
      </c>
      <c r="AF107" s="277">
        <f t="shared" si="34"/>
        <v>0</v>
      </c>
      <c r="AG107" s="277">
        <f t="shared" si="34"/>
        <v>0</v>
      </c>
      <c r="AH107" s="277">
        <f t="shared" si="34"/>
        <v>0</v>
      </c>
      <c r="AI107" s="277">
        <f t="shared" si="34"/>
        <v>0</v>
      </c>
      <c r="AJ107" s="277">
        <f t="shared" si="34"/>
        <v>0</v>
      </c>
      <c r="AK107" s="277">
        <f t="shared" si="34"/>
        <v>0</v>
      </c>
      <c r="AL107" s="277">
        <f t="shared" si="34"/>
        <v>0</v>
      </c>
      <c r="AM107" s="277">
        <f t="shared" si="34"/>
        <v>0</v>
      </c>
      <c r="AN107" s="277">
        <f t="shared" si="34"/>
        <v>0</v>
      </c>
      <c r="AO107" s="277">
        <f t="shared" si="34"/>
        <v>0</v>
      </c>
      <c r="AP107" s="277">
        <f t="shared" si="34"/>
        <v>0</v>
      </c>
      <c r="AQ107" s="229">
        <f t="shared" si="38"/>
        <v>0</v>
      </c>
    </row>
    <row r="108" spans="1:93" ht="15.75" x14ac:dyDescent="0.25">
      <c r="A108" s="248" t="s">
        <v>82</v>
      </c>
      <c r="B108" s="369" t="s">
        <v>443</v>
      </c>
      <c r="C108" s="277">
        <f>'Staff costs'!T31</f>
        <v>10037.5</v>
      </c>
      <c r="D108" s="277">
        <f>'Staff costs'!U31</f>
        <v>10037.5</v>
      </c>
      <c r="E108" s="277">
        <f>'Staff costs'!V31</f>
        <v>10037.5</v>
      </c>
      <c r="F108" s="277">
        <f>'Staff costs'!W31</f>
        <v>10037.5</v>
      </c>
      <c r="G108" s="277">
        <f>'Staff costs'!X31</f>
        <v>10037.5</v>
      </c>
      <c r="H108" s="277">
        <f>'Staff costs'!Y31</f>
        <v>10037.5</v>
      </c>
      <c r="I108" s="277">
        <f>'Staff costs'!Z31</f>
        <v>10037.5</v>
      </c>
      <c r="J108" s="277">
        <f>'Staff costs'!AA31</f>
        <v>10037.5</v>
      </c>
      <c r="K108" s="277">
        <f>'Staff costs'!AB31</f>
        <v>0</v>
      </c>
      <c r="L108" s="277">
        <f>'Staff costs'!AC31</f>
        <v>0</v>
      </c>
      <c r="M108" s="277">
        <f>'Staff costs'!AD31</f>
        <v>0</v>
      </c>
      <c r="N108" s="277">
        <f>'Staff costs'!AE31</f>
        <v>0</v>
      </c>
      <c r="O108" s="229">
        <f t="shared" si="27"/>
        <v>80300</v>
      </c>
      <c r="P108" s="248"/>
      <c r="Q108" s="277">
        <f t="shared" si="32"/>
        <v>6691.666666666667</v>
      </c>
      <c r="R108" s="277">
        <f t="shared" si="36"/>
        <v>6691.666666666667</v>
      </c>
      <c r="S108" s="277">
        <f t="shared" si="36"/>
        <v>6691.666666666667</v>
      </c>
      <c r="T108" s="277">
        <f t="shared" si="36"/>
        <v>6691.666666666667</v>
      </c>
      <c r="U108" s="277">
        <f t="shared" si="36"/>
        <v>6691.666666666667</v>
      </c>
      <c r="V108" s="277">
        <f t="shared" si="36"/>
        <v>6691.666666666667</v>
      </c>
      <c r="W108" s="277">
        <f t="shared" si="36"/>
        <v>6691.666666666667</v>
      </c>
      <c r="X108" s="277">
        <f t="shared" si="36"/>
        <v>6691.666666666667</v>
      </c>
      <c r="Y108" s="277">
        <f t="shared" si="36"/>
        <v>6691.666666666667</v>
      </c>
      <c r="Z108" s="277">
        <f t="shared" si="36"/>
        <v>6691.666666666667</v>
      </c>
      <c r="AA108" s="277">
        <f t="shared" si="36"/>
        <v>6691.666666666667</v>
      </c>
      <c r="AB108" s="277">
        <f t="shared" si="36"/>
        <v>6691.666666666667</v>
      </c>
      <c r="AC108" s="229">
        <f t="shared" si="37"/>
        <v>80300</v>
      </c>
      <c r="AD108" s="248"/>
      <c r="AE108" s="277">
        <f t="shared" si="34"/>
        <v>6691.666666666667</v>
      </c>
      <c r="AF108" s="277">
        <f t="shared" si="34"/>
        <v>6691.666666666667</v>
      </c>
      <c r="AG108" s="277">
        <f t="shared" si="34"/>
        <v>6691.666666666667</v>
      </c>
      <c r="AH108" s="277">
        <f t="shared" si="34"/>
        <v>6691.666666666667</v>
      </c>
      <c r="AI108" s="277">
        <f t="shared" si="34"/>
        <v>6691.666666666667</v>
      </c>
      <c r="AJ108" s="277">
        <f t="shared" si="34"/>
        <v>6691.666666666667</v>
      </c>
      <c r="AK108" s="277">
        <f t="shared" si="34"/>
        <v>6691.666666666667</v>
      </c>
      <c r="AL108" s="277">
        <f t="shared" si="34"/>
        <v>6691.666666666667</v>
      </c>
      <c r="AM108" s="277">
        <f t="shared" si="34"/>
        <v>6691.666666666667</v>
      </c>
      <c r="AN108" s="277">
        <f t="shared" si="34"/>
        <v>6691.666666666667</v>
      </c>
      <c r="AO108" s="277">
        <f t="shared" si="34"/>
        <v>6691.666666666667</v>
      </c>
      <c r="AP108" s="277">
        <f t="shared" si="34"/>
        <v>6691.666666666667</v>
      </c>
      <c r="AQ108" s="229">
        <f t="shared" si="38"/>
        <v>80300</v>
      </c>
    </row>
    <row r="109" spans="1:93" ht="15.75" x14ac:dyDescent="0.25">
      <c r="A109" s="248" t="s">
        <v>83</v>
      </c>
      <c r="B109" s="369" t="s">
        <v>443</v>
      </c>
      <c r="C109" s="277">
        <f>'Staff costs'!T47</f>
        <v>5018.75</v>
      </c>
      <c r="D109" s="277">
        <f>'Staff costs'!U47</f>
        <v>5018.75</v>
      </c>
      <c r="E109" s="277">
        <f>'Staff costs'!V47</f>
        <v>5018.75</v>
      </c>
      <c r="F109" s="277">
        <f>'Staff costs'!W47</f>
        <v>5018.75</v>
      </c>
      <c r="G109" s="277">
        <f>'Staff costs'!X47</f>
        <v>5018.75</v>
      </c>
      <c r="H109" s="277">
        <f>'Staff costs'!Y47</f>
        <v>5475</v>
      </c>
      <c r="I109" s="277">
        <f>'Staff costs'!Z47</f>
        <v>0</v>
      </c>
      <c r="J109" s="277">
        <f>'Staff costs'!AA47</f>
        <v>0</v>
      </c>
      <c r="K109" s="277">
        <f>'Staff costs'!AB47</f>
        <v>0</v>
      </c>
      <c r="L109" s="277">
        <f>'Staff costs'!AC47</f>
        <v>0</v>
      </c>
      <c r="M109" s="277">
        <f>'Staff costs'!AD47</f>
        <v>0</v>
      </c>
      <c r="N109" s="277">
        <f>'Staff costs'!AE47</f>
        <v>0</v>
      </c>
      <c r="O109" s="229">
        <f t="shared" si="27"/>
        <v>30568.75</v>
      </c>
      <c r="P109" s="248"/>
      <c r="Q109" s="277">
        <f t="shared" si="32"/>
        <v>2547.3958333333335</v>
      </c>
      <c r="R109" s="277">
        <f t="shared" si="32"/>
        <v>2547.3958333333335</v>
      </c>
      <c r="S109" s="277">
        <f t="shared" si="32"/>
        <v>2547.3958333333335</v>
      </c>
      <c r="T109" s="277">
        <f t="shared" si="32"/>
        <v>2547.3958333333335</v>
      </c>
      <c r="U109" s="277">
        <f t="shared" si="32"/>
        <v>2547.3958333333335</v>
      </c>
      <c r="V109" s="277">
        <f t="shared" si="32"/>
        <v>2547.3958333333335</v>
      </c>
      <c r="W109" s="277">
        <f t="shared" si="32"/>
        <v>2547.3958333333335</v>
      </c>
      <c r="X109" s="277">
        <f t="shared" si="32"/>
        <v>2547.3958333333335</v>
      </c>
      <c r="Y109" s="277">
        <f t="shared" si="32"/>
        <v>2547.3958333333335</v>
      </c>
      <c r="Z109" s="277">
        <f t="shared" si="32"/>
        <v>2547.3958333333335</v>
      </c>
      <c r="AA109" s="277">
        <f t="shared" si="32"/>
        <v>2547.3958333333335</v>
      </c>
      <c r="AB109" s="277">
        <f t="shared" si="32"/>
        <v>2547.3958333333335</v>
      </c>
      <c r="AC109" s="229">
        <f t="shared" si="37"/>
        <v>30568.749999999996</v>
      </c>
      <c r="AD109" s="248"/>
      <c r="AE109" s="277">
        <f t="shared" ref="AE109:AP110" si="42">$AC109/12*(1+$N$17)</f>
        <v>2547.395833333333</v>
      </c>
      <c r="AF109" s="277">
        <f t="shared" si="42"/>
        <v>2547.395833333333</v>
      </c>
      <c r="AG109" s="277">
        <f t="shared" si="42"/>
        <v>2547.395833333333</v>
      </c>
      <c r="AH109" s="277">
        <f t="shared" si="42"/>
        <v>2547.395833333333</v>
      </c>
      <c r="AI109" s="277">
        <f t="shared" si="42"/>
        <v>2547.395833333333</v>
      </c>
      <c r="AJ109" s="277">
        <f t="shared" si="42"/>
        <v>2547.395833333333</v>
      </c>
      <c r="AK109" s="277">
        <f t="shared" si="42"/>
        <v>2547.395833333333</v>
      </c>
      <c r="AL109" s="277">
        <f t="shared" si="42"/>
        <v>2547.395833333333</v>
      </c>
      <c r="AM109" s="277">
        <f t="shared" si="42"/>
        <v>2547.395833333333</v>
      </c>
      <c r="AN109" s="277">
        <f t="shared" si="42"/>
        <v>2547.395833333333</v>
      </c>
      <c r="AO109" s="277">
        <f t="shared" si="42"/>
        <v>2547.395833333333</v>
      </c>
      <c r="AP109" s="277">
        <f t="shared" si="42"/>
        <v>2547.395833333333</v>
      </c>
      <c r="AQ109" s="229">
        <f t="shared" si="38"/>
        <v>30568.749999999989</v>
      </c>
    </row>
    <row r="110" spans="1:93" ht="15.75" x14ac:dyDescent="0.25">
      <c r="A110" s="227" t="s">
        <v>60</v>
      </c>
      <c r="B110" s="369"/>
      <c r="C110" s="277">
        <f t="shared" ref="C110:N110" si="43">$B110/12</f>
        <v>0</v>
      </c>
      <c r="D110" s="277">
        <f t="shared" si="43"/>
        <v>0</v>
      </c>
      <c r="E110" s="277">
        <f t="shared" si="43"/>
        <v>0</v>
      </c>
      <c r="F110" s="277">
        <f t="shared" si="43"/>
        <v>0</v>
      </c>
      <c r="G110" s="277">
        <f t="shared" si="43"/>
        <v>0</v>
      </c>
      <c r="H110" s="277">
        <f t="shared" si="43"/>
        <v>0</v>
      </c>
      <c r="I110" s="277">
        <f t="shared" si="43"/>
        <v>0</v>
      </c>
      <c r="J110" s="277">
        <f t="shared" si="43"/>
        <v>0</v>
      </c>
      <c r="K110" s="277">
        <f t="shared" si="43"/>
        <v>0</v>
      </c>
      <c r="L110" s="277">
        <f t="shared" si="43"/>
        <v>0</v>
      </c>
      <c r="M110" s="277">
        <f t="shared" si="43"/>
        <v>0</v>
      </c>
      <c r="N110" s="277">
        <f t="shared" si="43"/>
        <v>0</v>
      </c>
      <c r="O110" s="229">
        <f t="shared" si="27"/>
        <v>0</v>
      </c>
      <c r="P110" s="227"/>
      <c r="Q110" s="277">
        <f t="shared" si="32"/>
        <v>0</v>
      </c>
      <c r="R110" s="277">
        <f t="shared" si="32"/>
        <v>0</v>
      </c>
      <c r="S110" s="277">
        <f t="shared" si="32"/>
        <v>0</v>
      </c>
      <c r="T110" s="277">
        <f t="shared" si="32"/>
        <v>0</v>
      </c>
      <c r="U110" s="277">
        <f t="shared" si="32"/>
        <v>0</v>
      </c>
      <c r="V110" s="277">
        <f t="shared" si="32"/>
        <v>0</v>
      </c>
      <c r="W110" s="277">
        <f t="shared" si="32"/>
        <v>0</v>
      </c>
      <c r="X110" s="277">
        <f t="shared" si="32"/>
        <v>0</v>
      </c>
      <c r="Y110" s="277">
        <f t="shared" si="32"/>
        <v>0</v>
      </c>
      <c r="Z110" s="277">
        <f t="shared" si="32"/>
        <v>0</v>
      </c>
      <c r="AA110" s="277">
        <f t="shared" si="32"/>
        <v>0</v>
      </c>
      <c r="AB110" s="277">
        <f t="shared" si="32"/>
        <v>0</v>
      </c>
      <c r="AC110" s="229">
        <f t="shared" si="37"/>
        <v>0</v>
      </c>
      <c r="AD110" s="227"/>
      <c r="AE110" s="277">
        <f t="shared" si="42"/>
        <v>0</v>
      </c>
      <c r="AF110" s="277">
        <f t="shared" si="42"/>
        <v>0</v>
      </c>
      <c r="AG110" s="277">
        <f t="shared" si="42"/>
        <v>0</v>
      </c>
      <c r="AH110" s="277">
        <f t="shared" si="42"/>
        <v>0</v>
      </c>
      <c r="AI110" s="277">
        <f t="shared" si="42"/>
        <v>0</v>
      </c>
      <c r="AJ110" s="277">
        <f t="shared" si="42"/>
        <v>0</v>
      </c>
      <c r="AK110" s="277">
        <f t="shared" si="42"/>
        <v>0</v>
      </c>
      <c r="AL110" s="277">
        <f t="shared" si="42"/>
        <v>0</v>
      </c>
      <c r="AM110" s="277">
        <f t="shared" si="42"/>
        <v>0</v>
      </c>
      <c r="AN110" s="277">
        <f t="shared" si="42"/>
        <v>0</v>
      </c>
      <c r="AO110" s="277">
        <f t="shared" si="42"/>
        <v>0</v>
      </c>
      <c r="AP110" s="277">
        <f t="shared" si="42"/>
        <v>0</v>
      </c>
      <c r="AQ110" s="229">
        <f t="shared" ref="AQ110" si="44">SUM(AE110:AP110)</f>
        <v>0</v>
      </c>
    </row>
    <row r="111" spans="1:93" ht="15.75" x14ac:dyDescent="0.25">
      <c r="A111" s="231" t="s">
        <v>61</v>
      </c>
      <c r="B111" s="232"/>
      <c r="C111" s="233">
        <f t="shared" ref="C111:O111" si="45">SUM(C85:C110)</f>
        <v>15056.25</v>
      </c>
      <c r="D111" s="233">
        <f t="shared" si="45"/>
        <v>15056.25</v>
      </c>
      <c r="E111" s="233">
        <f t="shared" si="45"/>
        <v>15056.25</v>
      </c>
      <c r="F111" s="233">
        <f t="shared" si="45"/>
        <v>15056.25</v>
      </c>
      <c r="G111" s="233">
        <f t="shared" si="45"/>
        <v>15056.25</v>
      </c>
      <c r="H111" s="233">
        <f t="shared" si="45"/>
        <v>15512.5</v>
      </c>
      <c r="I111" s="233">
        <f t="shared" si="45"/>
        <v>10037.5</v>
      </c>
      <c r="J111" s="233">
        <f t="shared" si="45"/>
        <v>10037.5</v>
      </c>
      <c r="K111" s="233">
        <f t="shared" si="45"/>
        <v>0</v>
      </c>
      <c r="L111" s="233">
        <f t="shared" si="45"/>
        <v>0</v>
      </c>
      <c r="M111" s="233">
        <f t="shared" si="45"/>
        <v>0</v>
      </c>
      <c r="N111" s="233">
        <f t="shared" si="45"/>
        <v>0</v>
      </c>
      <c r="O111" s="229">
        <f t="shared" si="45"/>
        <v>110868.75</v>
      </c>
      <c r="P111" s="231"/>
      <c r="Q111" s="233">
        <f t="shared" ref="Q111:AC111" si="46">SUM(Q85:Q110)</f>
        <v>9239.0625</v>
      </c>
      <c r="R111" s="233">
        <f t="shared" si="46"/>
        <v>9239.0625</v>
      </c>
      <c r="S111" s="233">
        <f t="shared" si="46"/>
        <v>9239.0625</v>
      </c>
      <c r="T111" s="233">
        <f t="shared" si="46"/>
        <v>9239.0625</v>
      </c>
      <c r="U111" s="233">
        <f t="shared" si="46"/>
        <v>9239.0625</v>
      </c>
      <c r="V111" s="233">
        <f t="shared" si="46"/>
        <v>9239.0625</v>
      </c>
      <c r="W111" s="233">
        <f t="shared" si="46"/>
        <v>9239.0625</v>
      </c>
      <c r="X111" s="233">
        <f t="shared" si="46"/>
        <v>9239.0625</v>
      </c>
      <c r="Y111" s="233">
        <f t="shared" si="46"/>
        <v>9239.0625</v>
      </c>
      <c r="Z111" s="233">
        <f t="shared" si="46"/>
        <v>9239.0625</v>
      </c>
      <c r="AA111" s="233">
        <f t="shared" si="46"/>
        <v>9239.0625</v>
      </c>
      <c r="AB111" s="233">
        <f t="shared" si="46"/>
        <v>9239.0625</v>
      </c>
      <c r="AC111" s="229">
        <f t="shared" si="46"/>
        <v>110868.75</v>
      </c>
      <c r="AD111" s="231"/>
      <c r="AE111" s="233">
        <f t="shared" ref="AE111:AQ111" si="47">SUM(AE85:AE110)</f>
        <v>9239.0625</v>
      </c>
      <c r="AF111" s="233">
        <f t="shared" si="47"/>
        <v>9239.0625</v>
      </c>
      <c r="AG111" s="233">
        <f t="shared" si="47"/>
        <v>9239.0625</v>
      </c>
      <c r="AH111" s="233">
        <f t="shared" si="47"/>
        <v>9239.0625</v>
      </c>
      <c r="AI111" s="233">
        <f t="shared" si="47"/>
        <v>9239.0625</v>
      </c>
      <c r="AJ111" s="233">
        <f t="shared" si="47"/>
        <v>9239.0625</v>
      </c>
      <c r="AK111" s="233">
        <f t="shared" si="47"/>
        <v>9239.0625</v>
      </c>
      <c r="AL111" s="233">
        <f t="shared" si="47"/>
        <v>9239.0625</v>
      </c>
      <c r="AM111" s="233">
        <f t="shared" si="47"/>
        <v>9239.0625</v>
      </c>
      <c r="AN111" s="233">
        <f t="shared" si="47"/>
        <v>9239.0625</v>
      </c>
      <c r="AO111" s="233">
        <f t="shared" si="47"/>
        <v>9239.0625</v>
      </c>
      <c r="AP111" s="233">
        <f t="shared" si="47"/>
        <v>9239.0625</v>
      </c>
      <c r="AQ111" s="229">
        <f t="shared" si="47"/>
        <v>110868.74999999999</v>
      </c>
    </row>
    <row r="112" spans="1:93" ht="15.75" x14ac:dyDescent="0.25">
      <c r="A112" s="249"/>
      <c r="B112" s="250"/>
      <c r="C112" s="251"/>
      <c r="D112" s="251"/>
      <c r="E112" s="251"/>
      <c r="F112" s="251"/>
      <c r="G112" s="251"/>
      <c r="H112" s="251"/>
      <c r="I112" s="251"/>
      <c r="J112" s="251"/>
      <c r="K112" s="251"/>
      <c r="L112" s="251"/>
      <c r="M112" s="251"/>
      <c r="N112" s="251"/>
      <c r="O112" s="247"/>
      <c r="P112" s="249"/>
      <c r="Q112" s="251"/>
      <c r="R112" s="251"/>
      <c r="S112" s="251"/>
      <c r="T112" s="251"/>
      <c r="U112" s="251"/>
      <c r="V112" s="251"/>
      <c r="W112" s="251"/>
      <c r="X112" s="251"/>
      <c r="Y112" s="251"/>
      <c r="Z112" s="251"/>
      <c r="AA112" s="251"/>
      <c r="AB112" s="251"/>
      <c r="AC112" s="247"/>
      <c r="AD112" s="249"/>
      <c r="AE112" s="251"/>
      <c r="AF112" s="251"/>
      <c r="AG112" s="251"/>
      <c r="AH112" s="251"/>
      <c r="AI112" s="251"/>
      <c r="AJ112" s="251"/>
      <c r="AK112" s="251"/>
      <c r="AL112" s="251"/>
      <c r="AM112" s="251"/>
      <c r="AN112" s="251"/>
      <c r="AO112" s="251"/>
      <c r="AP112" s="251"/>
      <c r="AQ112" s="247"/>
    </row>
    <row r="113" spans="1:43" ht="15.75" x14ac:dyDescent="0.25">
      <c r="A113" s="231" t="s">
        <v>62</v>
      </c>
      <c r="B113" s="232"/>
      <c r="C113" s="252">
        <f t="shared" ref="C113:O113" si="48">C81-C111</f>
        <v>-15056.25</v>
      </c>
      <c r="D113" s="252">
        <f t="shared" si="48"/>
        <v>-15056.25</v>
      </c>
      <c r="E113" s="252">
        <f t="shared" si="48"/>
        <v>-15056.25</v>
      </c>
      <c r="F113" s="252">
        <f t="shared" si="48"/>
        <v>-15056.25</v>
      </c>
      <c r="G113" s="252">
        <f t="shared" si="48"/>
        <v>-15056.25</v>
      </c>
      <c r="H113" s="252">
        <f t="shared" si="48"/>
        <v>-15512.5</v>
      </c>
      <c r="I113" s="252">
        <f t="shared" si="48"/>
        <v>-10037.5</v>
      </c>
      <c r="J113" s="252">
        <f t="shared" si="48"/>
        <v>-10037.5</v>
      </c>
      <c r="K113" s="252">
        <f t="shared" si="48"/>
        <v>0</v>
      </c>
      <c r="L113" s="252">
        <f t="shared" si="48"/>
        <v>0</v>
      </c>
      <c r="M113" s="252">
        <f t="shared" si="48"/>
        <v>0</v>
      </c>
      <c r="N113" s="252">
        <f t="shared" si="48"/>
        <v>0</v>
      </c>
      <c r="O113" s="229">
        <f t="shared" si="48"/>
        <v>-110868.75</v>
      </c>
      <c r="P113" s="231"/>
      <c r="Q113" s="252">
        <f t="shared" ref="Q113:AC113" si="49">Q81-Q111</f>
        <v>-9239.0625</v>
      </c>
      <c r="R113" s="252">
        <f t="shared" si="49"/>
        <v>-9239.0625</v>
      </c>
      <c r="S113" s="252">
        <f t="shared" si="49"/>
        <v>-9239.0625</v>
      </c>
      <c r="T113" s="252">
        <f t="shared" si="49"/>
        <v>-9239.0625</v>
      </c>
      <c r="U113" s="252">
        <f t="shared" si="49"/>
        <v>-9239.0625</v>
      </c>
      <c r="V113" s="252">
        <f t="shared" si="49"/>
        <v>-9239.0625</v>
      </c>
      <c r="W113" s="252">
        <f t="shared" si="49"/>
        <v>-9239.0625</v>
      </c>
      <c r="X113" s="252">
        <f t="shared" si="49"/>
        <v>-9239.0625</v>
      </c>
      <c r="Y113" s="252">
        <f t="shared" si="49"/>
        <v>-9239.0625</v>
      </c>
      <c r="Z113" s="252">
        <f t="shared" si="49"/>
        <v>-9239.0625</v>
      </c>
      <c r="AA113" s="252">
        <f t="shared" si="49"/>
        <v>-9239.0625</v>
      </c>
      <c r="AB113" s="252">
        <f t="shared" si="49"/>
        <v>-9239.0625</v>
      </c>
      <c r="AC113" s="229">
        <f t="shared" si="49"/>
        <v>-110868.75</v>
      </c>
      <c r="AD113" s="231"/>
      <c r="AE113" s="252">
        <f t="shared" ref="AE113:AQ113" si="50">AE81-AE111</f>
        <v>-9239.0625</v>
      </c>
      <c r="AF113" s="252">
        <f t="shared" si="50"/>
        <v>-9239.0625</v>
      </c>
      <c r="AG113" s="252">
        <f t="shared" si="50"/>
        <v>-9239.0625</v>
      </c>
      <c r="AH113" s="252">
        <f t="shared" si="50"/>
        <v>-9239.0625</v>
      </c>
      <c r="AI113" s="252">
        <f t="shared" si="50"/>
        <v>-9239.0625</v>
      </c>
      <c r="AJ113" s="252">
        <f t="shared" si="50"/>
        <v>-9239.0625</v>
      </c>
      <c r="AK113" s="252">
        <f t="shared" si="50"/>
        <v>-9239.0625</v>
      </c>
      <c r="AL113" s="252">
        <f t="shared" si="50"/>
        <v>-9239.0625</v>
      </c>
      <c r="AM113" s="252">
        <f t="shared" si="50"/>
        <v>-9239.0625</v>
      </c>
      <c r="AN113" s="252">
        <f t="shared" si="50"/>
        <v>-9239.0625</v>
      </c>
      <c r="AO113" s="252">
        <f t="shared" si="50"/>
        <v>-9239.0625</v>
      </c>
      <c r="AP113" s="252">
        <f t="shared" si="50"/>
        <v>-9239.0625</v>
      </c>
      <c r="AQ113" s="229">
        <f t="shared" si="50"/>
        <v>-110868.74999999999</v>
      </c>
    </row>
    <row r="114" spans="1:43" ht="15.75" x14ac:dyDescent="0.25">
      <c r="A114" s="249" t="s">
        <v>63</v>
      </c>
      <c r="B114" s="275"/>
      <c r="C114" s="277">
        <f>$B114/12</f>
        <v>0</v>
      </c>
      <c r="D114" s="277">
        <f t="shared" ref="D114:N114" si="51">$B114/12</f>
        <v>0</v>
      </c>
      <c r="E114" s="277">
        <f t="shared" si="51"/>
        <v>0</v>
      </c>
      <c r="F114" s="277">
        <f t="shared" si="51"/>
        <v>0</v>
      </c>
      <c r="G114" s="277">
        <f t="shared" si="51"/>
        <v>0</v>
      </c>
      <c r="H114" s="277">
        <f t="shared" si="51"/>
        <v>0</v>
      </c>
      <c r="I114" s="277">
        <f t="shared" si="51"/>
        <v>0</v>
      </c>
      <c r="J114" s="277">
        <f t="shared" si="51"/>
        <v>0</v>
      </c>
      <c r="K114" s="277">
        <f t="shared" si="51"/>
        <v>0</v>
      </c>
      <c r="L114" s="277">
        <f t="shared" si="51"/>
        <v>0</v>
      </c>
      <c r="M114" s="277">
        <f t="shared" si="51"/>
        <v>0</v>
      </c>
      <c r="N114" s="277">
        <f t="shared" si="51"/>
        <v>0</v>
      </c>
      <c r="O114" s="229">
        <f>SUM(C114:N114)</f>
        <v>0</v>
      </c>
      <c r="P114" s="230">
        <f>M19</f>
        <v>0</v>
      </c>
      <c r="Q114" s="277">
        <f t="shared" ref="Q114:AB114" si="52">$O114/12*(1+$M$19)</f>
        <v>0</v>
      </c>
      <c r="R114" s="277">
        <f t="shared" si="52"/>
        <v>0</v>
      </c>
      <c r="S114" s="277">
        <f t="shared" si="52"/>
        <v>0</v>
      </c>
      <c r="T114" s="277">
        <f t="shared" si="52"/>
        <v>0</v>
      </c>
      <c r="U114" s="277">
        <f t="shared" si="52"/>
        <v>0</v>
      </c>
      <c r="V114" s="277">
        <f t="shared" si="52"/>
        <v>0</v>
      </c>
      <c r="W114" s="277">
        <f t="shared" si="52"/>
        <v>0</v>
      </c>
      <c r="X114" s="277">
        <f t="shared" si="52"/>
        <v>0</v>
      </c>
      <c r="Y114" s="277">
        <f t="shared" si="52"/>
        <v>0</v>
      </c>
      <c r="Z114" s="277">
        <f t="shared" si="52"/>
        <v>0</v>
      </c>
      <c r="AA114" s="277">
        <f t="shared" si="52"/>
        <v>0</v>
      </c>
      <c r="AB114" s="277">
        <f t="shared" si="52"/>
        <v>0</v>
      </c>
      <c r="AC114" s="229">
        <f>SUM(Q114:AB114)</f>
        <v>0</v>
      </c>
      <c r="AD114" s="230">
        <f>AA19</f>
        <v>0</v>
      </c>
      <c r="AE114" s="277">
        <f t="shared" ref="AE114:AP114" si="53">$O114/12*(1+$M$19)</f>
        <v>0</v>
      </c>
      <c r="AF114" s="277">
        <f t="shared" si="53"/>
        <v>0</v>
      </c>
      <c r="AG114" s="277">
        <f t="shared" si="53"/>
        <v>0</v>
      </c>
      <c r="AH114" s="277">
        <f t="shared" si="53"/>
        <v>0</v>
      </c>
      <c r="AI114" s="277">
        <f t="shared" si="53"/>
        <v>0</v>
      </c>
      <c r="AJ114" s="277">
        <f t="shared" si="53"/>
        <v>0</v>
      </c>
      <c r="AK114" s="277">
        <f t="shared" si="53"/>
        <v>0</v>
      </c>
      <c r="AL114" s="277">
        <f t="shared" si="53"/>
        <v>0</v>
      </c>
      <c r="AM114" s="277">
        <f t="shared" si="53"/>
        <v>0</v>
      </c>
      <c r="AN114" s="277">
        <f t="shared" si="53"/>
        <v>0</v>
      </c>
      <c r="AO114" s="277">
        <f t="shared" si="53"/>
        <v>0</v>
      </c>
      <c r="AP114" s="277">
        <f t="shared" si="53"/>
        <v>0</v>
      </c>
      <c r="AQ114" s="229">
        <f>SUM(AE114:AP114)</f>
        <v>0</v>
      </c>
    </row>
    <row r="115" spans="1:43" ht="15.75" x14ac:dyDescent="0.25">
      <c r="A115" s="231" t="s">
        <v>64</v>
      </c>
      <c r="B115" s="232"/>
      <c r="C115" s="252">
        <f>SUM(C113:C114)</f>
        <v>-15056.25</v>
      </c>
      <c r="D115" s="252">
        <f t="shared" ref="D115:O115" si="54">SUM(D113:D114)</f>
        <v>-15056.25</v>
      </c>
      <c r="E115" s="252">
        <f t="shared" si="54"/>
        <v>-15056.25</v>
      </c>
      <c r="F115" s="252">
        <f t="shared" si="54"/>
        <v>-15056.25</v>
      </c>
      <c r="G115" s="252">
        <f t="shared" si="54"/>
        <v>-15056.25</v>
      </c>
      <c r="H115" s="252">
        <f t="shared" si="54"/>
        <v>-15512.5</v>
      </c>
      <c r="I115" s="252">
        <f t="shared" si="54"/>
        <v>-10037.5</v>
      </c>
      <c r="J115" s="252">
        <f t="shared" si="54"/>
        <v>-10037.5</v>
      </c>
      <c r="K115" s="252">
        <f t="shared" si="54"/>
        <v>0</v>
      </c>
      <c r="L115" s="252">
        <f t="shared" si="54"/>
        <v>0</v>
      </c>
      <c r="M115" s="252">
        <f t="shared" si="54"/>
        <v>0</v>
      </c>
      <c r="N115" s="252">
        <f t="shared" si="54"/>
        <v>0</v>
      </c>
      <c r="O115" s="229">
        <f t="shared" si="54"/>
        <v>-110868.75</v>
      </c>
      <c r="P115" s="231"/>
      <c r="Q115" s="252">
        <f>SUM(Q113:Q114)</f>
        <v>-9239.0625</v>
      </c>
      <c r="R115" s="252">
        <f t="shared" ref="R115:AC115" si="55">SUM(R113:R114)</f>
        <v>-9239.0625</v>
      </c>
      <c r="S115" s="252">
        <f t="shared" si="55"/>
        <v>-9239.0625</v>
      </c>
      <c r="T115" s="252">
        <f t="shared" si="55"/>
        <v>-9239.0625</v>
      </c>
      <c r="U115" s="252">
        <f t="shared" si="55"/>
        <v>-9239.0625</v>
      </c>
      <c r="V115" s="252">
        <f t="shared" si="55"/>
        <v>-9239.0625</v>
      </c>
      <c r="W115" s="252">
        <f t="shared" si="55"/>
        <v>-9239.0625</v>
      </c>
      <c r="X115" s="252">
        <f t="shared" si="55"/>
        <v>-9239.0625</v>
      </c>
      <c r="Y115" s="252">
        <f t="shared" si="55"/>
        <v>-9239.0625</v>
      </c>
      <c r="Z115" s="252">
        <f t="shared" si="55"/>
        <v>-9239.0625</v>
      </c>
      <c r="AA115" s="252">
        <f t="shared" si="55"/>
        <v>-9239.0625</v>
      </c>
      <c r="AB115" s="252">
        <f t="shared" si="55"/>
        <v>-9239.0625</v>
      </c>
      <c r="AC115" s="229">
        <f t="shared" si="55"/>
        <v>-110868.75</v>
      </c>
      <c r="AD115" s="231"/>
      <c r="AE115" s="252">
        <f>SUM(AE113:AE114)</f>
        <v>-9239.0625</v>
      </c>
      <c r="AF115" s="252">
        <f t="shared" ref="AF115:AQ115" si="56">SUM(AF113:AF114)</f>
        <v>-9239.0625</v>
      </c>
      <c r="AG115" s="252">
        <f t="shared" si="56"/>
        <v>-9239.0625</v>
      </c>
      <c r="AH115" s="252">
        <f t="shared" si="56"/>
        <v>-9239.0625</v>
      </c>
      <c r="AI115" s="252">
        <f t="shared" si="56"/>
        <v>-9239.0625</v>
      </c>
      <c r="AJ115" s="252">
        <f t="shared" si="56"/>
        <v>-9239.0625</v>
      </c>
      <c r="AK115" s="252">
        <f t="shared" si="56"/>
        <v>-9239.0625</v>
      </c>
      <c r="AL115" s="252">
        <f t="shared" si="56"/>
        <v>-9239.0625</v>
      </c>
      <c r="AM115" s="252">
        <f t="shared" si="56"/>
        <v>-9239.0625</v>
      </c>
      <c r="AN115" s="252">
        <f t="shared" si="56"/>
        <v>-9239.0625</v>
      </c>
      <c r="AO115" s="252">
        <f t="shared" si="56"/>
        <v>-9239.0625</v>
      </c>
      <c r="AP115" s="252">
        <f t="shared" si="56"/>
        <v>-9239.0625</v>
      </c>
      <c r="AQ115" s="229">
        <f t="shared" si="56"/>
        <v>-110868.74999999999</v>
      </c>
    </row>
    <row r="116" spans="1:43" ht="15.75" hidden="1" outlineLevel="1" x14ac:dyDescent="0.25">
      <c r="A116" s="249" t="s">
        <v>159</v>
      </c>
      <c r="B116" s="253"/>
      <c r="C116" s="254"/>
      <c r="D116" s="254"/>
      <c r="E116" s="254"/>
      <c r="F116" s="254"/>
      <c r="G116" s="254"/>
      <c r="H116" s="254"/>
      <c r="I116" s="254"/>
      <c r="J116" s="254"/>
      <c r="K116" s="254"/>
      <c r="L116" s="254"/>
      <c r="M116" s="254"/>
      <c r="N116" s="254"/>
      <c r="O116" s="229">
        <f>SUM(C116:N116)</f>
        <v>0</v>
      </c>
      <c r="P116" s="230"/>
      <c r="Q116" s="254">
        <f t="shared" ref="Q116:AB116" si="57">$O116/12*(1+$M$17)</f>
        <v>0</v>
      </c>
      <c r="R116" s="254">
        <f t="shared" si="57"/>
        <v>0</v>
      </c>
      <c r="S116" s="254">
        <f t="shared" si="57"/>
        <v>0</v>
      </c>
      <c r="T116" s="254">
        <f t="shared" si="57"/>
        <v>0</v>
      </c>
      <c r="U116" s="254">
        <f t="shared" si="57"/>
        <v>0</v>
      </c>
      <c r="V116" s="254">
        <f t="shared" si="57"/>
        <v>0</v>
      </c>
      <c r="W116" s="254">
        <f t="shared" si="57"/>
        <v>0</v>
      </c>
      <c r="X116" s="254">
        <f t="shared" si="57"/>
        <v>0</v>
      </c>
      <c r="Y116" s="254">
        <f t="shared" si="57"/>
        <v>0</v>
      </c>
      <c r="Z116" s="254">
        <f t="shared" si="57"/>
        <v>0</v>
      </c>
      <c r="AA116" s="254">
        <f t="shared" si="57"/>
        <v>0</v>
      </c>
      <c r="AB116" s="254">
        <f t="shared" si="57"/>
        <v>0</v>
      </c>
      <c r="AC116" s="229">
        <f>SUM(Q116:AB116)</f>
        <v>0</v>
      </c>
      <c r="AD116" s="230"/>
      <c r="AE116" s="254">
        <f t="shared" ref="AE116:AP116" si="58">$O116/12*(1+$M$17)</f>
        <v>0</v>
      </c>
      <c r="AF116" s="254">
        <f t="shared" si="58"/>
        <v>0</v>
      </c>
      <c r="AG116" s="254">
        <f t="shared" si="58"/>
        <v>0</v>
      </c>
      <c r="AH116" s="254">
        <f t="shared" si="58"/>
        <v>0</v>
      </c>
      <c r="AI116" s="254">
        <f t="shared" si="58"/>
        <v>0</v>
      </c>
      <c r="AJ116" s="254">
        <f t="shared" si="58"/>
        <v>0</v>
      </c>
      <c r="AK116" s="254">
        <f t="shared" si="58"/>
        <v>0</v>
      </c>
      <c r="AL116" s="254">
        <f t="shared" si="58"/>
        <v>0</v>
      </c>
      <c r="AM116" s="254">
        <f t="shared" si="58"/>
        <v>0</v>
      </c>
      <c r="AN116" s="254">
        <f t="shared" si="58"/>
        <v>0</v>
      </c>
      <c r="AO116" s="254">
        <f t="shared" si="58"/>
        <v>0</v>
      </c>
      <c r="AP116" s="254">
        <f t="shared" si="58"/>
        <v>0</v>
      </c>
      <c r="AQ116" s="229">
        <f>SUM(AE116:AP116)</f>
        <v>0</v>
      </c>
    </row>
    <row r="117" spans="1:43" ht="15.75" hidden="1" outlineLevel="1" x14ac:dyDescent="0.25">
      <c r="A117" s="249" t="s">
        <v>249</v>
      </c>
      <c r="B117" s="253"/>
      <c r="C117" s="228"/>
      <c r="D117" s="228"/>
      <c r="E117" s="228"/>
      <c r="F117" s="228"/>
      <c r="G117" s="228"/>
      <c r="H117" s="228"/>
      <c r="I117" s="228"/>
      <c r="J117" s="228"/>
      <c r="K117" s="228"/>
      <c r="L117" s="228"/>
      <c r="M117" s="228"/>
      <c r="N117" s="228"/>
      <c r="O117" s="229"/>
      <c r="P117" s="230"/>
      <c r="Q117" s="228"/>
      <c r="R117" s="228"/>
      <c r="S117" s="228"/>
      <c r="T117" s="228"/>
      <c r="U117" s="228"/>
      <c r="V117" s="228"/>
      <c r="W117" s="228"/>
      <c r="X117" s="228"/>
      <c r="Y117" s="228"/>
      <c r="Z117" s="228"/>
      <c r="AA117" s="228"/>
      <c r="AB117" s="228"/>
      <c r="AC117" s="229"/>
      <c r="AD117" s="230"/>
      <c r="AE117" s="228"/>
      <c r="AF117" s="228"/>
      <c r="AG117" s="228"/>
      <c r="AH117" s="228"/>
      <c r="AI117" s="228"/>
      <c r="AJ117" s="228"/>
      <c r="AK117" s="228"/>
      <c r="AL117" s="228"/>
      <c r="AM117" s="228"/>
      <c r="AN117" s="228"/>
      <c r="AO117" s="228"/>
      <c r="AP117" s="228"/>
      <c r="AQ117" s="229"/>
    </row>
    <row r="118" spans="1:43" ht="15.75" hidden="1" outlineLevel="1" x14ac:dyDescent="0.25">
      <c r="A118" s="249" t="s">
        <v>162</v>
      </c>
      <c r="B118" s="253"/>
      <c r="C118" s="228"/>
      <c r="D118" s="228"/>
      <c r="E118" s="228"/>
      <c r="F118" s="228"/>
      <c r="G118" s="228"/>
      <c r="H118" s="228"/>
      <c r="I118" s="228"/>
      <c r="J118" s="228"/>
      <c r="K118" s="228"/>
      <c r="L118" s="228"/>
      <c r="M118" s="228"/>
      <c r="N118" s="228"/>
      <c r="O118" s="229"/>
      <c r="P118" s="230"/>
      <c r="Q118" s="228"/>
      <c r="R118" s="228"/>
      <c r="S118" s="228"/>
      <c r="T118" s="228"/>
      <c r="U118" s="228"/>
      <c r="V118" s="228"/>
      <c r="W118" s="228"/>
      <c r="X118" s="228"/>
      <c r="Y118" s="228"/>
      <c r="Z118" s="228"/>
      <c r="AA118" s="228"/>
      <c r="AB118" s="228"/>
      <c r="AC118" s="229"/>
      <c r="AD118" s="230"/>
      <c r="AE118" s="228"/>
      <c r="AF118" s="228"/>
      <c r="AG118" s="228"/>
      <c r="AH118" s="228"/>
      <c r="AI118" s="228"/>
      <c r="AJ118" s="228"/>
      <c r="AK118" s="228"/>
      <c r="AL118" s="228"/>
      <c r="AM118" s="228"/>
      <c r="AN118" s="228"/>
      <c r="AO118" s="228"/>
      <c r="AP118" s="228"/>
      <c r="AQ118" s="229"/>
    </row>
    <row r="119" spans="1:43" ht="15.75" hidden="1" outlineLevel="1" x14ac:dyDescent="0.25">
      <c r="A119" s="231" t="s">
        <v>16</v>
      </c>
      <c r="B119" s="232"/>
      <c r="C119" s="252">
        <f t="shared" ref="C119:O119" si="59">C115-SUM(C116:C118)</f>
        <v>-15056.25</v>
      </c>
      <c r="D119" s="252">
        <f t="shared" si="59"/>
        <v>-15056.25</v>
      </c>
      <c r="E119" s="252">
        <f t="shared" si="59"/>
        <v>-15056.25</v>
      </c>
      <c r="F119" s="252">
        <f t="shared" si="59"/>
        <v>-15056.25</v>
      </c>
      <c r="G119" s="252">
        <f t="shared" si="59"/>
        <v>-15056.25</v>
      </c>
      <c r="H119" s="252">
        <f t="shared" si="59"/>
        <v>-15512.5</v>
      </c>
      <c r="I119" s="252">
        <f t="shared" si="59"/>
        <v>-10037.5</v>
      </c>
      <c r="J119" s="252">
        <f t="shared" si="59"/>
        <v>-10037.5</v>
      </c>
      <c r="K119" s="252">
        <f t="shared" si="59"/>
        <v>0</v>
      </c>
      <c r="L119" s="252">
        <f t="shared" si="59"/>
        <v>0</v>
      </c>
      <c r="M119" s="252">
        <f t="shared" si="59"/>
        <v>0</v>
      </c>
      <c r="N119" s="252">
        <f t="shared" si="59"/>
        <v>0</v>
      </c>
      <c r="O119" s="252">
        <f t="shared" si="59"/>
        <v>-110868.75</v>
      </c>
      <c r="P119" s="231"/>
      <c r="Q119" s="252">
        <f t="shared" ref="Q119:AC119" si="60">Q115-SUM(Q116:Q118)</f>
        <v>-9239.0625</v>
      </c>
      <c r="R119" s="252">
        <f t="shared" si="60"/>
        <v>-9239.0625</v>
      </c>
      <c r="S119" s="252">
        <f t="shared" si="60"/>
        <v>-9239.0625</v>
      </c>
      <c r="T119" s="252">
        <f t="shared" si="60"/>
        <v>-9239.0625</v>
      </c>
      <c r="U119" s="252">
        <f t="shared" si="60"/>
        <v>-9239.0625</v>
      </c>
      <c r="V119" s="252">
        <f t="shared" si="60"/>
        <v>-9239.0625</v>
      </c>
      <c r="W119" s="252">
        <f t="shared" si="60"/>
        <v>-9239.0625</v>
      </c>
      <c r="X119" s="252">
        <f t="shared" si="60"/>
        <v>-9239.0625</v>
      </c>
      <c r="Y119" s="252">
        <f t="shared" si="60"/>
        <v>-9239.0625</v>
      </c>
      <c r="Z119" s="252">
        <f t="shared" si="60"/>
        <v>-9239.0625</v>
      </c>
      <c r="AA119" s="252">
        <f t="shared" si="60"/>
        <v>-9239.0625</v>
      </c>
      <c r="AB119" s="252">
        <f t="shared" si="60"/>
        <v>-9239.0625</v>
      </c>
      <c r="AC119" s="252">
        <f t="shared" si="60"/>
        <v>-110868.75</v>
      </c>
      <c r="AD119" s="231"/>
      <c r="AE119" s="252">
        <f t="shared" ref="AE119:AQ119" si="61">AE115-SUM(AE116:AE118)</f>
        <v>-9239.0625</v>
      </c>
      <c r="AF119" s="252">
        <f t="shared" si="61"/>
        <v>-9239.0625</v>
      </c>
      <c r="AG119" s="252">
        <f t="shared" si="61"/>
        <v>-9239.0625</v>
      </c>
      <c r="AH119" s="252">
        <f t="shared" si="61"/>
        <v>-9239.0625</v>
      </c>
      <c r="AI119" s="252">
        <f t="shared" si="61"/>
        <v>-9239.0625</v>
      </c>
      <c r="AJ119" s="252">
        <f t="shared" si="61"/>
        <v>-9239.0625</v>
      </c>
      <c r="AK119" s="252">
        <f t="shared" si="61"/>
        <v>-9239.0625</v>
      </c>
      <c r="AL119" s="252">
        <f t="shared" si="61"/>
        <v>-9239.0625</v>
      </c>
      <c r="AM119" s="252">
        <f t="shared" si="61"/>
        <v>-9239.0625</v>
      </c>
      <c r="AN119" s="252">
        <f t="shared" si="61"/>
        <v>-9239.0625</v>
      </c>
      <c r="AO119" s="252">
        <f t="shared" si="61"/>
        <v>-9239.0625</v>
      </c>
      <c r="AP119" s="252">
        <f t="shared" si="61"/>
        <v>-9239.0625</v>
      </c>
      <c r="AQ119" s="252">
        <f t="shared" si="61"/>
        <v>-110868.74999999999</v>
      </c>
    </row>
    <row r="120" spans="1:43" ht="15.75" collapsed="1" x14ac:dyDescent="0.25">
      <c r="A120" s="249"/>
      <c r="B120" s="255"/>
      <c r="C120" s="255"/>
      <c r="D120" s="255"/>
      <c r="E120" s="255"/>
      <c r="F120" s="255"/>
      <c r="G120" s="255"/>
      <c r="H120" s="255"/>
      <c r="I120" s="255"/>
      <c r="J120" s="255"/>
      <c r="K120" s="255"/>
      <c r="L120" s="255"/>
      <c r="M120" s="255"/>
      <c r="N120" s="255"/>
      <c r="O120" s="247"/>
      <c r="P120" s="255"/>
      <c r="Q120" s="255"/>
      <c r="R120" s="255"/>
      <c r="S120" s="255"/>
      <c r="T120" s="255"/>
      <c r="U120" s="255"/>
      <c r="V120" s="255"/>
      <c r="W120" s="255"/>
      <c r="X120" s="255"/>
      <c r="Y120" s="255"/>
      <c r="Z120" s="255"/>
      <c r="AA120" s="255"/>
      <c r="AB120" s="255"/>
      <c r="AC120" s="247"/>
      <c r="AD120" s="255"/>
      <c r="AE120" s="255"/>
      <c r="AF120" s="255"/>
      <c r="AG120" s="255"/>
      <c r="AH120" s="255"/>
      <c r="AI120" s="255"/>
      <c r="AJ120" s="255"/>
      <c r="AK120" s="255"/>
      <c r="AL120" s="255"/>
      <c r="AM120" s="255"/>
      <c r="AN120" s="255"/>
      <c r="AO120" s="255"/>
      <c r="AP120" s="255"/>
      <c r="AQ120" s="247"/>
    </row>
    <row r="121" spans="1:43" ht="15.75" x14ac:dyDescent="0.25">
      <c r="A121" s="231" t="s">
        <v>250</v>
      </c>
      <c r="B121" s="229"/>
      <c r="C121" s="233"/>
      <c r="D121" s="233"/>
      <c r="E121" s="233"/>
      <c r="F121" s="233"/>
      <c r="G121" s="233"/>
      <c r="H121" s="233"/>
      <c r="I121" s="233"/>
      <c r="J121" s="233"/>
      <c r="K121" s="233"/>
      <c r="L121" s="233"/>
      <c r="M121" s="233"/>
      <c r="N121" s="233"/>
      <c r="O121" s="229"/>
      <c r="P121" s="229"/>
      <c r="Q121" s="233"/>
      <c r="R121" s="233"/>
      <c r="S121" s="233"/>
      <c r="T121" s="233"/>
      <c r="U121" s="233"/>
      <c r="V121" s="233"/>
      <c r="W121" s="233"/>
      <c r="X121" s="233"/>
      <c r="Y121" s="233"/>
      <c r="Z121" s="233"/>
      <c r="AA121" s="233"/>
      <c r="AB121" s="233"/>
      <c r="AC121" s="229"/>
      <c r="AD121" s="229"/>
      <c r="AE121" s="233"/>
      <c r="AF121" s="233"/>
      <c r="AG121" s="233"/>
      <c r="AH121" s="233"/>
      <c r="AI121" s="233"/>
      <c r="AJ121" s="233"/>
      <c r="AK121" s="233"/>
      <c r="AL121" s="233"/>
      <c r="AM121" s="233"/>
      <c r="AN121" s="233"/>
      <c r="AO121" s="233"/>
      <c r="AP121" s="233"/>
      <c r="AQ121" s="229"/>
    </row>
    <row r="122" spans="1:43" ht="15.75" x14ac:dyDescent="0.25">
      <c r="A122" s="276" t="s">
        <v>81</v>
      </c>
      <c r="B122" s="247"/>
      <c r="C122" s="274"/>
      <c r="D122" s="274"/>
      <c r="E122" s="274"/>
      <c r="F122" s="274"/>
      <c r="G122" s="274"/>
      <c r="H122" s="274"/>
      <c r="I122" s="274"/>
      <c r="J122" s="274"/>
      <c r="K122" s="274"/>
      <c r="L122" s="274"/>
      <c r="M122" s="274"/>
      <c r="N122" s="274"/>
      <c r="O122" s="229">
        <f t="shared" ref="O122:O127" si="62">SUM(C122:N122)</f>
        <v>0</v>
      </c>
      <c r="P122" s="247"/>
      <c r="Q122" s="274"/>
      <c r="R122" s="274"/>
      <c r="S122" s="274"/>
      <c r="T122" s="274"/>
      <c r="U122" s="274"/>
      <c r="V122" s="274"/>
      <c r="W122" s="274"/>
      <c r="X122" s="274"/>
      <c r="Y122" s="274"/>
      <c r="Z122" s="274"/>
      <c r="AA122" s="274"/>
      <c r="AB122" s="274"/>
      <c r="AC122" s="229">
        <f t="shared" ref="AC122:AC135" si="63">SUM(Q122:AB122)</f>
        <v>0</v>
      </c>
      <c r="AD122" s="247"/>
      <c r="AE122" s="274"/>
      <c r="AF122" s="274"/>
      <c r="AG122" s="274"/>
      <c r="AH122" s="274"/>
      <c r="AI122" s="274"/>
      <c r="AJ122" s="274"/>
      <c r="AK122" s="274"/>
      <c r="AL122" s="274"/>
      <c r="AM122" s="274"/>
      <c r="AN122" s="274"/>
      <c r="AO122" s="274"/>
      <c r="AP122" s="274"/>
      <c r="AQ122" s="229">
        <f t="shared" ref="AQ122:AQ135" si="64">SUM(AE122:AP122)</f>
        <v>0</v>
      </c>
    </row>
    <row r="123" spans="1:43" ht="15.75" x14ac:dyDescent="0.25">
      <c r="A123" s="276" t="s">
        <v>65</v>
      </c>
      <c r="B123" s="247"/>
      <c r="C123" s="274"/>
      <c r="D123" s="274"/>
      <c r="E123" s="274"/>
      <c r="F123" s="274"/>
      <c r="G123" s="274"/>
      <c r="H123" s="274"/>
      <c r="I123" s="274"/>
      <c r="J123" s="274"/>
      <c r="K123" s="274"/>
      <c r="L123" s="274"/>
      <c r="M123" s="274"/>
      <c r="N123" s="274"/>
      <c r="O123" s="229">
        <f t="shared" si="62"/>
        <v>0</v>
      </c>
      <c r="P123" s="247"/>
      <c r="Q123" s="274"/>
      <c r="R123" s="274"/>
      <c r="S123" s="274"/>
      <c r="T123" s="274"/>
      <c r="U123" s="274"/>
      <c r="V123" s="274"/>
      <c r="W123" s="274"/>
      <c r="X123" s="274"/>
      <c r="Y123" s="274"/>
      <c r="Z123" s="274"/>
      <c r="AA123" s="274"/>
      <c r="AB123" s="274"/>
      <c r="AC123" s="229">
        <f t="shared" si="63"/>
        <v>0</v>
      </c>
      <c r="AD123" s="247"/>
      <c r="AE123" s="274"/>
      <c r="AF123" s="274"/>
      <c r="AG123" s="274"/>
      <c r="AH123" s="274"/>
      <c r="AI123" s="274"/>
      <c r="AJ123" s="274"/>
      <c r="AK123" s="274"/>
      <c r="AL123" s="274"/>
      <c r="AM123" s="274"/>
      <c r="AN123" s="274"/>
      <c r="AO123" s="274"/>
      <c r="AP123" s="274"/>
      <c r="AQ123" s="229">
        <f t="shared" si="64"/>
        <v>0</v>
      </c>
    </row>
    <row r="124" spans="1:43" ht="15.75" x14ac:dyDescent="0.25">
      <c r="A124" s="276" t="s">
        <v>362</v>
      </c>
      <c r="B124" s="247"/>
      <c r="C124" s="274"/>
      <c r="D124" s="274"/>
      <c r="E124" s="274"/>
      <c r="F124" s="274"/>
      <c r="G124" s="274"/>
      <c r="H124" s="274"/>
      <c r="I124" s="274"/>
      <c r="J124" s="274"/>
      <c r="K124" s="274"/>
      <c r="L124" s="274"/>
      <c r="M124" s="274"/>
      <c r="N124" s="274"/>
      <c r="O124" s="229">
        <f t="shared" si="62"/>
        <v>0</v>
      </c>
      <c r="P124" s="247"/>
      <c r="Q124" s="274"/>
      <c r="R124" s="274"/>
      <c r="S124" s="274"/>
      <c r="T124" s="274"/>
      <c r="U124" s="274"/>
      <c r="V124" s="274"/>
      <c r="W124" s="274"/>
      <c r="X124" s="274"/>
      <c r="Y124" s="274"/>
      <c r="Z124" s="274"/>
      <c r="AA124" s="274"/>
      <c r="AB124" s="274"/>
      <c r="AC124" s="229">
        <f t="shared" si="63"/>
        <v>0</v>
      </c>
      <c r="AD124" s="247"/>
      <c r="AE124" s="274"/>
      <c r="AF124" s="274"/>
      <c r="AG124" s="274"/>
      <c r="AH124" s="274"/>
      <c r="AI124" s="274"/>
      <c r="AJ124" s="274"/>
      <c r="AK124" s="274"/>
      <c r="AL124" s="274"/>
      <c r="AM124" s="274"/>
      <c r="AN124" s="274"/>
      <c r="AO124" s="274"/>
      <c r="AP124" s="274"/>
      <c r="AQ124" s="229">
        <f t="shared" si="64"/>
        <v>0</v>
      </c>
    </row>
    <row r="125" spans="1:43" ht="15.75" x14ac:dyDescent="0.25">
      <c r="A125" s="276" t="s">
        <v>362</v>
      </c>
      <c r="B125" s="247"/>
      <c r="C125" s="274"/>
      <c r="D125" s="274"/>
      <c r="E125" s="274"/>
      <c r="F125" s="274"/>
      <c r="G125" s="274"/>
      <c r="H125" s="274"/>
      <c r="I125" s="274"/>
      <c r="J125" s="274"/>
      <c r="K125" s="274"/>
      <c r="L125" s="274"/>
      <c r="M125" s="274"/>
      <c r="N125" s="274"/>
      <c r="O125" s="229">
        <f t="shared" si="62"/>
        <v>0</v>
      </c>
      <c r="P125" s="247"/>
      <c r="Q125" s="274"/>
      <c r="R125" s="274"/>
      <c r="S125" s="274"/>
      <c r="T125" s="274"/>
      <c r="U125" s="274"/>
      <c r="V125" s="274"/>
      <c r="W125" s="274"/>
      <c r="X125" s="274"/>
      <c r="Y125" s="274"/>
      <c r="Z125" s="274"/>
      <c r="AA125" s="274"/>
      <c r="AB125" s="274"/>
      <c r="AC125" s="229">
        <f t="shared" si="63"/>
        <v>0</v>
      </c>
      <c r="AD125" s="247"/>
      <c r="AE125" s="274"/>
      <c r="AF125" s="274"/>
      <c r="AG125" s="274"/>
      <c r="AH125" s="274"/>
      <c r="AI125" s="274"/>
      <c r="AJ125" s="274"/>
      <c r="AK125" s="274"/>
      <c r="AL125" s="274"/>
      <c r="AM125" s="274"/>
      <c r="AN125" s="274"/>
      <c r="AO125" s="274"/>
      <c r="AP125" s="274"/>
      <c r="AQ125" s="229">
        <f t="shared" si="64"/>
        <v>0</v>
      </c>
    </row>
    <row r="126" spans="1:43" ht="15.75" x14ac:dyDescent="0.25">
      <c r="A126" s="276" t="s">
        <v>66</v>
      </c>
      <c r="B126" s="247"/>
      <c r="C126" s="274"/>
      <c r="D126" s="274"/>
      <c r="E126" s="274"/>
      <c r="F126" s="274"/>
      <c r="G126" s="274"/>
      <c r="H126" s="274"/>
      <c r="I126" s="274"/>
      <c r="J126" s="274"/>
      <c r="K126" s="274"/>
      <c r="L126" s="274"/>
      <c r="M126" s="274"/>
      <c r="N126" s="274"/>
      <c r="O126" s="229">
        <f t="shared" si="62"/>
        <v>0</v>
      </c>
      <c r="P126" s="247"/>
      <c r="Q126" s="274"/>
      <c r="R126" s="274"/>
      <c r="S126" s="274"/>
      <c r="T126" s="274"/>
      <c r="U126" s="274"/>
      <c r="V126" s="274"/>
      <c r="W126" s="274"/>
      <c r="X126" s="274"/>
      <c r="Y126" s="274"/>
      <c r="Z126" s="274"/>
      <c r="AA126" s="274"/>
      <c r="AB126" s="274"/>
      <c r="AC126" s="229">
        <f t="shared" si="63"/>
        <v>0</v>
      </c>
      <c r="AD126" s="247"/>
      <c r="AE126" s="274"/>
      <c r="AF126" s="274"/>
      <c r="AG126" s="274"/>
      <c r="AH126" s="274"/>
      <c r="AI126" s="274"/>
      <c r="AJ126" s="274"/>
      <c r="AK126" s="274"/>
      <c r="AL126" s="274"/>
      <c r="AM126" s="274"/>
      <c r="AN126" s="274"/>
      <c r="AO126" s="274"/>
      <c r="AP126" s="274"/>
      <c r="AQ126" s="229">
        <f t="shared" si="64"/>
        <v>0</v>
      </c>
    </row>
    <row r="127" spans="1:43" ht="15.75" x14ac:dyDescent="0.25">
      <c r="A127" s="276" t="s">
        <v>69</v>
      </c>
      <c r="B127" s="247"/>
      <c r="C127" s="274"/>
      <c r="D127" s="274"/>
      <c r="E127" s="274"/>
      <c r="F127" s="274"/>
      <c r="G127" s="274"/>
      <c r="H127" s="274"/>
      <c r="I127" s="274"/>
      <c r="J127" s="274"/>
      <c r="K127" s="274"/>
      <c r="L127" s="274"/>
      <c r="M127" s="274"/>
      <c r="N127" s="274"/>
      <c r="O127" s="229">
        <f t="shared" si="62"/>
        <v>0</v>
      </c>
      <c r="P127" s="247"/>
      <c r="Q127" s="274"/>
      <c r="R127" s="274"/>
      <c r="S127" s="274"/>
      <c r="T127" s="274"/>
      <c r="U127" s="274"/>
      <c r="V127" s="274"/>
      <c r="W127" s="274"/>
      <c r="X127" s="274"/>
      <c r="Y127" s="274"/>
      <c r="Z127" s="274"/>
      <c r="AA127" s="274"/>
      <c r="AB127" s="274"/>
      <c r="AC127" s="229">
        <f t="shared" si="63"/>
        <v>0</v>
      </c>
      <c r="AD127" s="247"/>
      <c r="AE127" s="274"/>
      <c r="AF127" s="274"/>
      <c r="AG127" s="274"/>
      <c r="AH127" s="274"/>
      <c r="AI127" s="274"/>
      <c r="AJ127" s="274"/>
      <c r="AK127" s="274"/>
      <c r="AL127" s="274"/>
      <c r="AM127" s="274"/>
      <c r="AN127" s="274"/>
      <c r="AO127" s="274"/>
      <c r="AP127" s="274"/>
      <c r="AQ127" s="229">
        <f t="shared" si="64"/>
        <v>0</v>
      </c>
    </row>
    <row r="128" spans="1:43" ht="15.75" x14ac:dyDescent="0.25">
      <c r="A128" s="276"/>
      <c r="B128" s="247"/>
      <c r="C128" s="274"/>
      <c r="D128" s="274"/>
      <c r="E128" s="274"/>
      <c r="F128" s="274"/>
      <c r="G128" s="274"/>
      <c r="H128" s="274"/>
      <c r="I128" s="274"/>
      <c r="J128" s="274"/>
      <c r="K128" s="274"/>
      <c r="L128" s="274"/>
      <c r="M128" s="274"/>
      <c r="N128" s="274"/>
      <c r="O128" s="229">
        <f t="shared" ref="O128:O134" si="65">SUM(C128:N128)</f>
        <v>0</v>
      </c>
      <c r="P128" s="247"/>
      <c r="Q128" s="274"/>
      <c r="R128" s="274"/>
      <c r="S128" s="274"/>
      <c r="T128" s="274"/>
      <c r="U128" s="274"/>
      <c r="V128" s="274"/>
      <c r="W128" s="274"/>
      <c r="X128" s="274"/>
      <c r="Y128" s="274"/>
      <c r="Z128" s="274"/>
      <c r="AA128" s="274"/>
      <c r="AB128" s="274"/>
      <c r="AC128" s="229">
        <f t="shared" si="63"/>
        <v>0</v>
      </c>
      <c r="AD128" s="247"/>
      <c r="AE128" s="274"/>
      <c r="AF128" s="274"/>
      <c r="AG128" s="274"/>
      <c r="AH128" s="274"/>
      <c r="AI128" s="274"/>
      <c r="AJ128" s="274"/>
      <c r="AK128" s="274"/>
      <c r="AL128" s="274"/>
      <c r="AM128" s="274"/>
      <c r="AN128" s="274"/>
      <c r="AO128" s="274"/>
      <c r="AP128" s="274"/>
      <c r="AQ128" s="229">
        <f t="shared" si="64"/>
        <v>0</v>
      </c>
    </row>
    <row r="129" spans="1:44" ht="15.75" x14ac:dyDescent="0.25">
      <c r="A129" s="276" t="s">
        <v>76</v>
      </c>
      <c r="B129" s="247"/>
      <c r="C129" s="274"/>
      <c r="D129" s="274"/>
      <c r="E129" s="274"/>
      <c r="F129" s="274"/>
      <c r="G129" s="274"/>
      <c r="H129" s="274"/>
      <c r="I129" s="274"/>
      <c r="J129" s="274"/>
      <c r="K129" s="274"/>
      <c r="L129" s="274"/>
      <c r="M129" s="274"/>
      <c r="N129" s="274"/>
      <c r="O129" s="229">
        <f t="shared" si="65"/>
        <v>0</v>
      </c>
      <c r="P129" s="247"/>
      <c r="Q129" s="274"/>
      <c r="R129" s="274"/>
      <c r="S129" s="274"/>
      <c r="T129" s="274"/>
      <c r="U129" s="274"/>
      <c r="V129" s="274"/>
      <c r="W129" s="274"/>
      <c r="X129" s="274"/>
      <c r="Y129" s="274"/>
      <c r="Z129" s="274"/>
      <c r="AA129" s="274"/>
      <c r="AB129" s="274"/>
      <c r="AC129" s="229">
        <f t="shared" si="63"/>
        <v>0</v>
      </c>
      <c r="AD129" s="247"/>
      <c r="AE129" s="274"/>
      <c r="AF129" s="274"/>
      <c r="AG129" s="274"/>
      <c r="AH129" s="274"/>
      <c r="AI129" s="274"/>
      <c r="AJ129" s="274"/>
      <c r="AK129" s="274"/>
      <c r="AL129" s="274"/>
      <c r="AM129" s="274"/>
      <c r="AN129" s="274"/>
      <c r="AO129" s="274"/>
      <c r="AP129" s="274"/>
      <c r="AQ129" s="229">
        <f t="shared" si="64"/>
        <v>0</v>
      </c>
    </row>
    <row r="130" spans="1:44" ht="15.75" x14ac:dyDescent="0.25">
      <c r="A130" s="276" t="s">
        <v>77</v>
      </c>
      <c r="B130" s="247"/>
      <c r="C130" s="274"/>
      <c r="D130" s="274"/>
      <c r="E130" s="274"/>
      <c r="F130" s="274"/>
      <c r="G130" s="274"/>
      <c r="H130" s="274"/>
      <c r="I130" s="274"/>
      <c r="J130" s="274"/>
      <c r="K130" s="274"/>
      <c r="L130" s="274"/>
      <c r="M130" s="274"/>
      <c r="N130" s="274"/>
      <c r="O130" s="229">
        <f t="shared" si="65"/>
        <v>0</v>
      </c>
      <c r="P130" s="247"/>
      <c r="Q130" s="274"/>
      <c r="R130" s="274"/>
      <c r="S130" s="274"/>
      <c r="T130" s="274"/>
      <c r="U130" s="274"/>
      <c r="V130" s="274"/>
      <c r="W130" s="274"/>
      <c r="X130" s="274"/>
      <c r="Y130" s="274"/>
      <c r="Z130" s="274"/>
      <c r="AA130" s="274"/>
      <c r="AB130" s="274"/>
      <c r="AC130" s="229">
        <f t="shared" si="63"/>
        <v>0</v>
      </c>
      <c r="AD130" s="247"/>
      <c r="AE130" s="274"/>
      <c r="AF130" s="274"/>
      <c r="AG130" s="274"/>
      <c r="AH130" s="274"/>
      <c r="AI130" s="274"/>
      <c r="AJ130" s="274"/>
      <c r="AK130" s="274"/>
      <c r="AL130" s="274"/>
      <c r="AM130" s="274"/>
      <c r="AN130" s="274"/>
      <c r="AO130" s="274"/>
      <c r="AP130" s="274"/>
      <c r="AQ130" s="229">
        <f t="shared" si="64"/>
        <v>0</v>
      </c>
    </row>
    <row r="131" spans="1:44" ht="15.75" x14ac:dyDescent="0.25">
      <c r="A131" s="276" t="s">
        <v>78</v>
      </c>
      <c r="B131" s="247"/>
      <c r="C131" s="274"/>
      <c r="D131" s="274"/>
      <c r="E131" s="274"/>
      <c r="F131" s="274"/>
      <c r="G131" s="274"/>
      <c r="H131" s="274"/>
      <c r="I131" s="274"/>
      <c r="J131" s="274"/>
      <c r="K131" s="274"/>
      <c r="L131" s="274"/>
      <c r="M131" s="274"/>
      <c r="N131" s="274"/>
      <c r="O131" s="229">
        <f t="shared" si="65"/>
        <v>0</v>
      </c>
      <c r="P131" s="247"/>
      <c r="Q131" s="274"/>
      <c r="R131" s="274"/>
      <c r="S131" s="274"/>
      <c r="T131" s="274"/>
      <c r="U131" s="274"/>
      <c r="V131" s="274"/>
      <c r="W131" s="274"/>
      <c r="X131" s="274"/>
      <c r="Y131" s="274"/>
      <c r="Z131" s="274"/>
      <c r="AA131" s="274"/>
      <c r="AB131" s="274"/>
      <c r="AC131" s="229">
        <f t="shared" si="63"/>
        <v>0</v>
      </c>
      <c r="AD131" s="247"/>
      <c r="AE131" s="274"/>
      <c r="AF131" s="274"/>
      <c r="AG131" s="274"/>
      <c r="AH131" s="274"/>
      <c r="AI131" s="274"/>
      <c r="AJ131" s="274"/>
      <c r="AK131" s="274"/>
      <c r="AL131" s="274"/>
      <c r="AM131" s="274"/>
      <c r="AN131" s="274"/>
      <c r="AO131" s="274"/>
      <c r="AP131" s="274"/>
      <c r="AQ131" s="229">
        <f t="shared" si="64"/>
        <v>0</v>
      </c>
    </row>
    <row r="132" spans="1:44" ht="15.75" x14ac:dyDescent="0.25">
      <c r="A132" s="276" t="s">
        <v>78</v>
      </c>
      <c r="B132" s="247"/>
      <c r="C132" s="274"/>
      <c r="D132" s="274"/>
      <c r="E132" s="274"/>
      <c r="F132" s="274"/>
      <c r="G132" s="274"/>
      <c r="H132" s="274"/>
      <c r="I132" s="274"/>
      <c r="J132" s="274"/>
      <c r="K132" s="274"/>
      <c r="L132" s="274"/>
      <c r="M132" s="274"/>
      <c r="N132" s="274"/>
      <c r="O132" s="229">
        <f t="shared" si="65"/>
        <v>0</v>
      </c>
      <c r="P132" s="247"/>
      <c r="Q132" s="274"/>
      <c r="R132" s="274"/>
      <c r="S132" s="274"/>
      <c r="T132" s="274"/>
      <c r="U132" s="274"/>
      <c r="V132" s="274"/>
      <c r="W132" s="274"/>
      <c r="X132" s="274"/>
      <c r="Y132" s="274"/>
      <c r="Z132" s="274"/>
      <c r="AA132" s="274"/>
      <c r="AB132" s="274"/>
      <c r="AC132" s="229">
        <f t="shared" si="63"/>
        <v>0</v>
      </c>
      <c r="AD132" s="247"/>
      <c r="AE132" s="274"/>
      <c r="AF132" s="274"/>
      <c r="AG132" s="274"/>
      <c r="AH132" s="274"/>
      <c r="AI132" s="274"/>
      <c r="AJ132" s="274"/>
      <c r="AK132" s="274"/>
      <c r="AL132" s="274"/>
      <c r="AM132" s="274"/>
      <c r="AN132" s="274"/>
      <c r="AO132" s="274"/>
      <c r="AP132" s="274"/>
      <c r="AQ132" s="229">
        <f t="shared" si="64"/>
        <v>0</v>
      </c>
    </row>
    <row r="133" spans="1:44" ht="15.75" x14ac:dyDescent="0.25">
      <c r="A133" s="276" t="s">
        <v>79</v>
      </c>
      <c r="B133" s="247"/>
      <c r="C133" s="274"/>
      <c r="D133" s="274"/>
      <c r="E133" s="274"/>
      <c r="F133" s="274"/>
      <c r="G133" s="274"/>
      <c r="H133" s="274"/>
      <c r="I133" s="274"/>
      <c r="J133" s="274"/>
      <c r="K133" s="274"/>
      <c r="L133" s="274"/>
      <c r="M133" s="274"/>
      <c r="N133" s="274"/>
      <c r="O133" s="229">
        <f t="shared" si="65"/>
        <v>0</v>
      </c>
      <c r="P133" s="247"/>
      <c r="Q133" s="274"/>
      <c r="R133" s="274"/>
      <c r="S133" s="274"/>
      <c r="T133" s="274"/>
      <c r="U133" s="274"/>
      <c r="V133" s="274"/>
      <c r="W133" s="274"/>
      <c r="X133" s="274"/>
      <c r="Y133" s="274"/>
      <c r="Z133" s="274"/>
      <c r="AA133" s="274"/>
      <c r="AB133" s="274"/>
      <c r="AC133" s="229">
        <f t="shared" si="63"/>
        <v>0</v>
      </c>
      <c r="AD133" s="247"/>
      <c r="AE133" s="274"/>
      <c r="AF133" s="274"/>
      <c r="AG133" s="274"/>
      <c r="AH133" s="274"/>
      <c r="AI133" s="274"/>
      <c r="AJ133" s="274"/>
      <c r="AK133" s="274"/>
      <c r="AL133" s="274"/>
      <c r="AM133" s="274"/>
      <c r="AN133" s="274"/>
      <c r="AO133" s="274"/>
      <c r="AP133" s="274"/>
      <c r="AQ133" s="229">
        <f t="shared" si="64"/>
        <v>0</v>
      </c>
    </row>
    <row r="134" spans="1:44" ht="15.75" x14ac:dyDescent="0.25">
      <c r="A134" s="276" t="s">
        <v>79</v>
      </c>
      <c r="B134" s="247"/>
      <c r="C134" s="274"/>
      <c r="D134" s="274"/>
      <c r="E134" s="274"/>
      <c r="F134" s="274"/>
      <c r="G134" s="274"/>
      <c r="H134" s="274"/>
      <c r="I134" s="274"/>
      <c r="J134" s="274"/>
      <c r="K134" s="274"/>
      <c r="L134" s="274"/>
      <c r="M134" s="274"/>
      <c r="N134" s="274"/>
      <c r="O134" s="229">
        <f t="shared" si="65"/>
        <v>0</v>
      </c>
      <c r="P134" s="247"/>
      <c r="Q134" s="274"/>
      <c r="R134" s="274"/>
      <c r="S134" s="274"/>
      <c r="T134" s="274"/>
      <c r="U134" s="274"/>
      <c r="V134" s="274"/>
      <c r="W134" s="274"/>
      <c r="X134" s="274"/>
      <c r="Y134" s="274"/>
      <c r="Z134" s="274"/>
      <c r="AA134" s="274"/>
      <c r="AB134" s="274"/>
      <c r="AC134" s="229">
        <f t="shared" si="63"/>
        <v>0</v>
      </c>
      <c r="AD134" s="247"/>
      <c r="AE134" s="274"/>
      <c r="AF134" s="274"/>
      <c r="AG134" s="274"/>
      <c r="AH134" s="274"/>
      <c r="AI134" s="274"/>
      <c r="AJ134" s="274"/>
      <c r="AK134" s="274"/>
      <c r="AL134" s="274"/>
      <c r="AM134" s="274"/>
      <c r="AN134" s="274"/>
      <c r="AO134" s="274"/>
      <c r="AP134" s="274"/>
      <c r="AQ134" s="229">
        <f t="shared" si="64"/>
        <v>0</v>
      </c>
    </row>
    <row r="135" spans="1:44" ht="15.75" x14ac:dyDescent="0.25">
      <c r="A135" s="276" t="s">
        <v>80</v>
      </c>
      <c r="B135" s="247"/>
      <c r="C135" s="274"/>
      <c r="D135" s="274"/>
      <c r="E135" s="274"/>
      <c r="F135" s="274"/>
      <c r="G135" s="274"/>
      <c r="H135" s="274"/>
      <c r="I135" s="274"/>
      <c r="J135" s="274"/>
      <c r="K135" s="274"/>
      <c r="L135" s="274"/>
      <c r="M135" s="274"/>
      <c r="N135" s="274"/>
      <c r="O135" s="229">
        <f>SUM(C135:N135)</f>
        <v>0</v>
      </c>
      <c r="P135" s="247"/>
      <c r="Q135" s="274"/>
      <c r="R135" s="274"/>
      <c r="S135" s="274"/>
      <c r="T135" s="274"/>
      <c r="U135" s="274"/>
      <c r="V135" s="274"/>
      <c r="W135" s="274"/>
      <c r="X135" s="274"/>
      <c r="Y135" s="274"/>
      <c r="Z135" s="274"/>
      <c r="AA135" s="274"/>
      <c r="AB135" s="274"/>
      <c r="AC135" s="229">
        <f t="shared" si="63"/>
        <v>0</v>
      </c>
      <c r="AD135" s="247"/>
      <c r="AE135" s="274"/>
      <c r="AF135" s="274"/>
      <c r="AG135" s="274"/>
      <c r="AH135" s="274"/>
      <c r="AI135" s="274"/>
      <c r="AJ135" s="274"/>
      <c r="AK135" s="274"/>
      <c r="AL135" s="274"/>
      <c r="AM135" s="274"/>
      <c r="AN135" s="274"/>
      <c r="AO135" s="274"/>
      <c r="AP135" s="274"/>
      <c r="AQ135" s="229">
        <f t="shared" si="64"/>
        <v>0</v>
      </c>
    </row>
    <row r="136" spans="1:44" ht="15.75" x14ac:dyDescent="0.25">
      <c r="A136" s="276"/>
      <c r="B136" s="247"/>
      <c r="C136" s="274"/>
      <c r="D136" s="274"/>
      <c r="E136" s="274"/>
      <c r="F136" s="274"/>
      <c r="G136" s="274"/>
      <c r="H136" s="274"/>
      <c r="I136" s="274"/>
      <c r="J136" s="274"/>
      <c r="K136" s="274"/>
      <c r="L136" s="274"/>
      <c r="M136" s="274"/>
      <c r="N136" s="274"/>
      <c r="O136" s="229">
        <f>SUM(C136:N136)</f>
        <v>0</v>
      </c>
      <c r="P136" s="247"/>
      <c r="Q136" s="274"/>
      <c r="R136" s="274"/>
      <c r="S136" s="274"/>
      <c r="T136" s="274"/>
      <c r="U136" s="274"/>
      <c r="V136" s="274"/>
      <c r="W136" s="274"/>
      <c r="X136" s="274"/>
      <c r="Y136" s="274"/>
      <c r="Z136" s="274"/>
      <c r="AA136" s="274"/>
      <c r="AB136" s="274"/>
      <c r="AC136" s="229">
        <f>SUM(Q136:AB136)</f>
        <v>0</v>
      </c>
      <c r="AD136" s="247"/>
      <c r="AE136" s="274"/>
      <c r="AF136" s="274"/>
      <c r="AG136" s="274"/>
      <c r="AH136" s="274"/>
      <c r="AI136" s="274"/>
      <c r="AJ136" s="274"/>
      <c r="AK136" s="274"/>
      <c r="AL136" s="274"/>
      <c r="AM136" s="274"/>
      <c r="AN136" s="274"/>
      <c r="AO136" s="274"/>
      <c r="AP136" s="274"/>
      <c r="AQ136" s="229">
        <f>SUM(AE136:AP136)</f>
        <v>0</v>
      </c>
    </row>
    <row r="137" spans="1:44" ht="15.75" x14ac:dyDescent="0.25">
      <c r="A137" s="231" t="s">
        <v>67</v>
      </c>
      <c r="B137" s="252"/>
      <c r="C137" s="252">
        <f t="shared" ref="C137:O137" si="66">SUM(C122:C136)</f>
        <v>0</v>
      </c>
      <c r="D137" s="252">
        <f t="shared" si="66"/>
        <v>0</v>
      </c>
      <c r="E137" s="252">
        <f t="shared" si="66"/>
        <v>0</v>
      </c>
      <c r="F137" s="252">
        <f t="shared" si="66"/>
        <v>0</v>
      </c>
      <c r="G137" s="252">
        <f t="shared" si="66"/>
        <v>0</v>
      </c>
      <c r="H137" s="252">
        <f t="shared" si="66"/>
        <v>0</v>
      </c>
      <c r="I137" s="252">
        <f t="shared" si="66"/>
        <v>0</v>
      </c>
      <c r="J137" s="252">
        <f t="shared" si="66"/>
        <v>0</v>
      </c>
      <c r="K137" s="252">
        <f t="shared" si="66"/>
        <v>0</v>
      </c>
      <c r="L137" s="252">
        <f t="shared" si="66"/>
        <v>0</v>
      </c>
      <c r="M137" s="252">
        <f t="shared" si="66"/>
        <v>0</v>
      </c>
      <c r="N137" s="252">
        <f t="shared" si="66"/>
        <v>0</v>
      </c>
      <c r="O137" s="229">
        <f t="shared" si="66"/>
        <v>0</v>
      </c>
      <c r="P137" s="252"/>
      <c r="Q137" s="252">
        <f t="shared" ref="Q137:AC137" si="67">SUM(Q122:Q136)</f>
        <v>0</v>
      </c>
      <c r="R137" s="252">
        <f t="shared" si="67"/>
        <v>0</v>
      </c>
      <c r="S137" s="252">
        <f t="shared" si="67"/>
        <v>0</v>
      </c>
      <c r="T137" s="252">
        <f t="shared" si="67"/>
        <v>0</v>
      </c>
      <c r="U137" s="252">
        <f t="shared" si="67"/>
        <v>0</v>
      </c>
      <c r="V137" s="252">
        <f t="shared" si="67"/>
        <v>0</v>
      </c>
      <c r="W137" s="252">
        <f t="shared" si="67"/>
        <v>0</v>
      </c>
      <c r="X137" s="252">
        <f t="shared" si="67"/>
        <v>0</v>
      </c>
      <c r="Y137" s="252">
        <f t="shared" si="67"/>
        <v>0</v>
      </c>
      <c r="Z137" s="252">
        <f t="shared" si="67"/>
        <v>0</v>
      </c>
      <c r="AA137" s="252">
        <f t="shared" si="67"/>
        <v>0</v>
      </c>
      <c r="AB137" s="252">
        <f t="shared" si="67"/>
        <v>0</v>
      </c>
      <c r="AC137" s="229">
        <f t="shared" si="67"/>
        <v>0</v>
      </c>
      <c r="AD137" s="252"/>
      <c r="AE137" s="252">
        <f t="shared" ref="AE137:AQ137" si="68">SUM(AE122:AE136)</f>
        <v>0</v>
      </c>
      <c r="AF137" s="252">
        <f t="shared" si="68"/>
        <v>0</v>
      </c>
      <c r="AG137" s="252">
        <f t="shared" si="68"/>
        <v>0</v>
      </c>
      <c r="AH137" s="252">
        <f t="shared" si="68"/>
        <v>0</v>
      </c>
      <c r="AI137" s="252">
        <f t="shared" si="68"/>
        <v>0</v>
      </c>
      <c r="AJ137" s="252">
        <f t="shared" si="68"/>
        <v>0</v>
      </c>
      <c r="AK137" s="252">
        <f t="shared" si="68"/>
        <v>0</v>
      </c>
      <c r="AL137" s="252">
        <f t="shared" si="68"/>
        <v>0</v>
      </c>
      <c r="AM137" s="252">
        <f t="shared" si="68"/>
        <v>0</v>
      </c>
      <c r="AN137" s="252">
        <f t="shared" si="68"/>
        <v>0</v>
      </c>
      <c r="AO137" s="252">
        <f t="shared" si="68"/>
        <v>0</v>
      </c>
      <c r="AP137" s="252">
        <f t="shared" si="68"/>
        <v>0</v>
      </c>
      <c r="AQ137" s="229">
        <f t="shared" si="68"/>
        <v>0</v>
      </c>
    </row>
    <row r="138" spans="1:44" x14ac:dyDescent="0.2">
      <c r="A138" s="241"/>
      <c r="B138" s="256"/>
      <c r="C138" s="257"/>
      <c r="D138" s="257"/>
      <c r="E138" s="257"/>
      <c r="F138" s="257"/>
      <c r="G138" s="257"/>
      <c r="H138" s="257"/>
      <c r="I138" s="257"/>
      <c r="J138" s="257"/>
      <c r="K138" s="257"/>
      <c r="L138" s="257"/>
      <c r="M138" s="257"/>
      <c r="N138" s="257"/>
      <c r="O138" s="256"/>
      <c r="P138" s="256"/>
      <c r="Q138" s="257"/>
      <c r="R138" s="257"/>
      <c r="S138" s="257"/>
      <c r="T138" s="257"/>
      <c r="U138" s="257"/>
      <c r="V138" s="257"/>
      <c r="W138" s="257"/>
      <c r="X138" s="257"/>
      <c r="Y138" s="257"/>
      <c r="Z138" s="257"/>
      <c r="AA138" s="257"/>
      <c r="AB138" s="257"/>
      <c r="AC138" s="256"/>
      <c r="AD138" s="256"/>
      <c r="AE138" s="257"/>
      <c r="AF138" s="257"/>
      <c r="AG138" s="257"/>
      <c r="AH138" s="257"/>
      <c r="AI138" s="257"/>
      <c r="AJ138" s="257"/>
      <c r="AK138" s="257"/>
      <c r="AL138" s="257"/>
      <c r="AM138" s="257"/>
      <c r="AN138" s="257"/>
      <c r="AO138" s="257"/>
      <c r="AP138" s="257"/>
      <c r="AQ138" s="256"/>
    </row>
    <row r="139" spans="1:44" ht="15.75" x14ac:dyDescent="0.25">
      <c r="A139" s="258" t="s">
        <v>360</v>
      </c>
      <c r="B139" s="259"/>
      <c r="C139" s="260">
        <f t="shared" ref="C139:O139" si="69">C115-C137</f>
        <v>-15056.25</v>
      </c>
      <c r="D139" s="260">
        <f t="shared" si="69"/>
        <v>-15056.25</v>
      </c>
      <c r="E139" s="260">
        <f t="shared" si="69"/>
        <v>-15056.25</v>
      </c>
      <c r="F139" s="260">
        <f t="shared" si="69"/>
        <v>-15056.25</v>
      </c>
      <c r="G139" s="260">
        <f t="shared" si="69"/>
        <v>-15056.25</v>
      </c>
      <c r="H139" s="260">
        <f t="shared" si="69"/>
        <v>-15512.5</v>
      </c>
      <c r="I139" s="260">
        <f t="shared" si="69"/>
        <v>-10037.5</v>
      </c>
      <c r="J139" s="260">
        <f t="shared" si="69"/>
        <v>-10037.5</v>
      </c>
      <c r="K139" s="260">
        <f t="shared" si="69"/>
        <v>0</v>
      </c>
      <c r="L139" s="260">
        <f t="shared" si="69"/>
        <v>0</v>
      </c>
      <c r="M139" s="260">
        <f t="shared" si="69"/>
        <v>0</v>
      </c>
      <c r="N139" s="260">
        <f t="shared" si="69"/>
        <v>0</v>
      </c>
      <c r="O139" s="259">
        <f t="shared" si="69"/>
        <v>-110868.75</v>
      </c>
      <c r="P139" s="259"/>
      <c r="Q139" s="260">
        <f t="shared" ref="Q139:AC139" si="70">Q115-Q137</f>
        <v>-9239.0625</v>
      </c>
      <c r="R139" s="260">
        <f t="shared" si="70"/>
        <v>-9239.0625</v>
      </c>
      <c r="S139" s="260">
        <f t="shared" si="70"/>
        <v>-9239.0625</v>
      </c>
      <c r="T139" s="260">
        <f t="shared" si="70"/>
        <v>-9239.0625</v>
      </c>
      <c r="U139" s="260">
        <f t="shared" si="70"/>
        <v>-9239.0625</v>
      </c>
      <c r="V139" s="260">
        <f t="shared" si="70"/>
        <v>-9239.0625</v>
      </c>
      <c r="W139" s="260">
        <f t="shared" si="70"/>
        <v>-9239.0625</v>
      </c>
      <c r="X139" s="260">
        <f t="shared" si="70"/>
        <v>-9239.0625</v>
      </c>
      <c r="Y139" s="260">
        <f t="shared" si="70"/>
        <v>-9239.0625</v>
      </c>
      <c r="Z139" s="260">
        <f t="shared" si="70"/>
        <v>-9239.0625</v>
      </c>
      <c r="AA139" s="260">
        <f t="shared" si="70"/>
        <v>-9239.0625</v>
      </c>
      <c r="AB139" s="260">
        <f t="shared" si="70"/>
        <v>-9239.0625</v>
      </c>
      <c r="AC139" s="259">
        <f t="shared" si="70"/>
        <v>-110868.75</v>
      </c>
      <c r="AD139" s="259"/>
      <c r="AE139" s="260">
        <f t="shared" ref="AE139:AQ139" si="71">AE115-AE137</f>
        <v>-9239.0625</v>
      </c>
      <c r="AF139" s="260">
        <f t="shared" si="71"/>
        <v>-9239.0625</v>
      </c>
      <c r="AG139" s="260">
        <f t="shared" si="71"/>
        <v>-9239.0625</v>
      </c>
      <c r="AH139" s="260">
        <f t="shared" si="71"/>
        <v>-9239.0625</v>
      </c>
      <c r="AI139" s="260">
        <f t="shared" si="71"/>
        <v>-9239.0625</v>
      </c>
      <c r="AJ139" s="260">
        <f t="shared" si="71"/>
        <v>-9239.0625</v>
      </c>
      <c r="AK139" s="260">
        <f t="shared" si="71"/>
        <v>-9239.0625</v>
      </c>
      <c r="AL139" s="260">
        <f t="shared" si="71"/>
        <v>-9239.0625</v>
      </c>
      <c r="AM139" s="260">
        <f t="shared" si="71"/>
        <v>-9239.0625</v>
      </c>
      <c r="AN139" s="260">
        <f t="shared" si="71"/>
        <v>-9239.0625</v>
      </c>
      <c r="AO139" s="260">
        <f t="shared" si="71"/>
        <v>-9239.0625</v>
      </c>
      <c r="AP139" s="260">
        <f t="shared" si="71"/>
        <v>-9239.0625</v>
      </c>
      <c r="AQ139" s="259">
        <f t="shared" si="71"/>
        <v>-110868.74999999999</v>
      </c>
    </row>
    <row r="140" spans="1:44" x14ac:dyDescent="0.2">
      <c r="B140" s="261"/>
      <c r="O140" s="261"/>
      <c r="P140" s="261"/>
      <c r="Q140" s="199"/>
      <c r="R140" s="199"/>
      <c r="AC140" s="261"/>
      <c r="AD140" s="261"/>
      <c r="AE140" s="199"/>
      <c r="AF140" s="199"/>
      <c r="AQ140" s="261"/>
    </row>
    <row r="141" spans="1:44" x14ac:dyDescent="0.2">
      <c r="B141" s="261"/>
      <c r="O141" s="261"/>
      <c r="P141" s="261"/>
      <c r="Q141" s="199"/>
      <c r="R141" s="199"/>
      <c r="AC141" s="261"/>
      <c r="AD141" s="261"/>
      <c r="AE141" s="199"/>
      <c r="AF141" s="199"/>
      <c r="AQ141" s="261"/>
    </row>
    <row r="142" spans="1:44" ht="15.75" x14ac:dyDescent="0.25">
      <c r="A142" s="258" t="s">
        <v>361</v>
      </c>
      <c r="B142" s="259"/>
      <c r="C142" s="260">
        <f>L21</f>
        <v>0</v>
      </c>
      <c r="D142" s="260">
        <f>C143</f>
        <v>-15056.25</v>
      </c>
      <c r="E142" s="260">
        <f t="shared" ref="E142:L142" si="72">D143</f>
        <v>-30112.5</v>
      </c>
      <c r="F142" s="260">
        <f t="shared" si="72"/>
        <v>-45168.75</v>
      </c>
      <c r="G142" s="260">
        <f t="shared" si="72"/>
        <v>-60225</v>
      </c>
      <c r="H142" s="260">
        <f t="shared" si="72"/>
        <v>-75281.25</v>
      </c>
      <c r="I142" s="260">
        <f t="shared" si="72"/>
        <v>-90793.75</v>
      </c>
      <c r="J142" s="260">
        <f t="shared" si="72"/>
        <v>-100831.25</v>
      </c>
      <c r="K142" s="260">
        <f t="shared" si="72"/>
        <v>-110868.75</v>
      </c>
      <c r="L142" s="260">
        <f t="shared" si="72"/>
        <v>-110868.75</v>
      </c>
      <c r="M142" s="260">
        <f>L143</f>
        <v>-110868.75</v>
      </c>
      <c r="N142" s="260">
        <f>M143</f>
        <v>-110868.75</v>
      </c>
      <c r="O142" s="259">
        <f>N142</f>
        <v>-110868.75</v>
      </c>
      <c r="P142" s="259"/>
      <c r="Q142" s="260">
        <f>N143</f>
        <v>-110868.75</v>
      </c>
      <c r="R142" s="260">
        <f>Q143</f>
        <v>-120107.8125</v>
      </c>
      <c r="S142" s="260">
        <f t="shared" ref="S142:AB142" si="73">R143</f>
        <v>-129346.875</v>
      </c>
      <c r="T142" s="260">
        <f t="shared" si="73"/>
        <v>-138585.9375</v>
      </c>
      <c r="U142" s="260">
        <f t="shared" si="73"/>
        <v>-147825</v>
      </c>
      <c r="V142" s="260">
        <f t="shared" si="73"/>
        <v>-157064.0625</v>
      </c>
      <c r="W142" s="260">
        <f t="shared" si="73"/>
        <v>-166303.125</v>
      </c>
      <c r="X142" s="260">
        <f t="shared" si="73"/>
        <v>-175542.1875</v>
      </c>
      <c r="Y142" s="260">
        <f t="shared" si="73"/>
        <v>-184781.25</v>
      </c>
      <c r="Z142" s="260">
        <f t="shared" si="73"/>
        <v>-194020.3125</v>
      </c>
      <c r="AA142" s="260">
        <f t="shared" si="73"/>
        <v>-203259.375</v>
      </c>
      <c r="AB142" s="260">
        <f t="shared" si="73"/>
        <v>-212498.4375</v>
      </c>
      <c r="AC142" s="259">
        <f>AB142</f>
        <v>-212498.4375</v>
      </c>
      <c r="AD142" s="259"/>
      <c r="AE142" s="260">
        <f>AB143</f>
        <v>-221737.5</v>
      </c>
      <c r="AF142" s="260">
        <f t="shared" ref="AF142:AP142" si="74">AE143</f>
        <v>-230976.5625</v>
      </c>
      <c r="AG142" s="260">
        <f t="shared" si="74"/>
        <v>-240215.625</v>
      </c>
      <c r="AH142" s="260">
        <f t="shared" si="74"/>
        <v>-249454.6875</v>
      </c>
      <c r="AI142" s="260">
        <f t="shared" si="74"/>
        <v>-258693.75</v>
      </c>
      <c r="AJ142" s="260">
        <f t="shared" si="74"/>
        <v>-267932.8125</v>
      </c>
      <c r="AK142" s="260">
        <f t="shared" si="74"/>
        <v>-277171.875</v>
      </c>
      <c r="AL142" s="260">
        <f t="shared" si="74"/>
        <v>-286410.9375</v>
      </c>
      <c r="AM142" s="260">
        <f t="shared" si="74"/>
        <v>-295650</v>
      </c>
      <c r="AN142" s="260">
        <f t="shared" si="74"/>
        <v>-304889.0625</v>
      </c>
      <c r="AO142" s="260">
        <f t="shared" si="74"/>
        <v>-314128.125</v>
      </c>
      <c r="AP142" s="260">
        <f t="shared" si="74"/>
        <v>-323367.1875</v>
      </c>
      <c r="AQ142" s="259">
        <f>AP142</f>
        <v>-323367.1875</v>
      </c>
    </row>
    <row r="143" spans="1:44" ht="15.75" x14ac:dyDescent="0.25">
      <c r="A143" s="258" t="s">
        <v>68</v>
      </c>
      <c r="B143" s="259"/>
      <c r="C143" s="260">
        <f>C142+C139</f>
        <v>-15056.25</v>
      </c>
      <c r="D143" s="260">
        <f t="shared" ref="D143:N143" si="75">D142+D139</f>
        <v>-30112.5</v>
      </c>
      <c r="E143" s="260">
        <f t="shared" si="75"/>
        <v>-45168.75</v>
      </c>
      <c r="F143" s="260">
        <f t="shared" si="75"/>
        <v>-60225</v>
      </c>
      <c r="G143" s="260">
        <f t="shared" si="75"/>
        <v>-75281.25</v>
      </c>
      <c r="H143" s="260">
        <f t="shared" si="75"/>
        <v>-90793.75</v>
      </c>
      <c r="I143" s="260">
        <f t="shared" si="75"/>
        <v>-100831.25</v>
      </c>
      <c r="J143" s="260">
        <f t="shared" si="75"/>
        <v>-110868.75</v>
      </c>
      <c r="K143" s="260">
        <f t="shared" si="75"/>
        <v>-110868.75</v>
      </c>
      <c r="L143" s="260">
        <f t="shared" si="75"/>
        <v>-110868.75</v>
      </c>
      <c r="M143" s="260">
        <f t="shared" si="75"/>
        <v>-110868.75</v>
      </c>
      <c r="N143" s="260">
        <f t="shared" si="75"/>
        <v>-110868.75</v>
      </c>
      <c r="O143" s="259">
        <f>N143</f>
        <v>-110868.75</v>
      </c>
      <c r="P143" s="259"/>
      <c r="Q143" s="260">
        <f t="shared" ref="Q143:AB143" si="76">Q142+Q139</f>
        <v>-120107.8125</v>
      </c>
      <c r="R143" s="260">
        <f t="shared" si="76"/>
        <v>-129346.875</v>
      </c>
      <c r="S143" s="260">
        <f t="shared" si="76"/>
        <v>-138585.9375</v>
      </c>
      <c r="T143" s="260">
        <f t="shared" si="76"/>
        <v>-147825</v>
      </c>
      <c r="U143" s="260">
        <f t="shared" si="76"/>
        <v>-157064.0625</v>
      </c>
      <c r="V143" s="260">
        <f t="shared" si="76"/>
        <v>-166303.125</v>
      </c>
      <c r="W143" s="260">
        <f t="shared" si="76"/>
        <v>-175542.1875</v>
      </c>
      <c r="X143" s="260">
        <f t="shared" si="76"/>
        <v>-184781.25</v>
      </c>
      <c r="Y143" s="260">
        <f t="shared" si="76"/>
        <v>-194020.3125</v>
      </c>
      <c r="Z143" s="260">
        <f t="shared" si="76"/>
        <v>-203259.375</v>
      </c>
      <c r="AA143" s="260">
        <f t="shared" si="76"/>
        <v>-212498.4375</v>
      </c>
      <c r="AB143" s="260">
        <f t="shared" si="76"/>
        <v>-221737.5</v>
      </c>
      <c r="AC143" s="259">
        <f>AB143</f>
        <v>-221737.5</v>
      </c>
      <c r="AD143" s="259"/>
      <c r="AE143" s="260">
        <f t="shared" ref="AE143:AP143" si="77">AE142+AE139</f>
        <v>-230976.5625</v>
      </c>
      <c r="AF143" s="260">
        <f t="shared" si="77"/>
        <v>-240215.625</v>
      </c>
      <c r="AG143" s="260">
        <f t="shared" si="77"/>
        <v>-249454.6875</v>
      </c>
      <c r="AH143" s="260">
        <f t="shared" si="77"/>
        <v>-258693.75</v>
      </c>
      <c r="AI143" s="260">
        <f t="shared" si="77"/>
        <v>-267932.8125</v>
      </c>
      <c r="AJ143" s="260">
        <f t="shared" si="77"/>
        <v>-277171.875</v>
      </c>
      <c r="AK143" s="260">
        <f t="shared" si="77"/>
        <v>-286410.9375</v>
      </c>
      <c r="AL143" s="260">
        <f t="shared" si="77"/>
        <v>-295650</v>
      </c>
      <c r="AM143" s="260">
        <f t="shared" si="77"/>
        <v>-304889.0625</v>
      </c>
      <c r="AN143" s="260">
        <f t="shared" si="77"/>
        <v>-314128.125</v>
      </c>
      <c r="AO143" s="260">
        <f t="shared" si="77"/>
        <v>-323367.1875</v>
      </c>
      <c r="AP143" s="260">
        <f t="shared" si="77"/>
        <v>-332606.25</v>
      </c>
      <c r="AQ143" s="259">
        <f>AP143</f>
        <v>-332606.25</v>
      </c>
    </row>
    <row r="144" spans="1:44" x14ac:dyDescent="0.2">
      <c r="C144" s="200"/>
      <c r="P144" s="200"/>
      <c r="R144" s="199"/>
      <c r="AD144" s="200"/>
      <c r="AF144" s="199"/>
      <c r="AR144" s="200"/>
    </row>
    <row r="145" spans="1:44" s="205" customFormat="1" ht="18" x14ac:dyDescent="0.25">
      <c r="A145" s="205" t="s">
        <v>74</v>
      </c>
      <c r="B145" s="212"/>
      <c r="C145" s="212"/>
      <c r="D145" s="212"/>
      <c r="E145" s="212"/>
      <c r="F145" s="212"/>
      <c r="G145" s="212"/>
      <c r="Q145" s="262"/>
      <c r="R145" s="262"/>
      <c r="T145" s="262"/>
      <c r="AE145" s="262"/>
      <c r="AF145" s="262"/>
      <c r="AH145" s="262"/>
    </row>
    <row r="146" spans="1:44" s="205" customFormat="1" ht="18" x14ac:dyDescent="0.25">
      <c r="A146" s="205" t="s">
        <v>160</v>
      </c>
      <c r="B146" s="212"/>
      <c r="C146" s="212"/>
      <c r="D146" s="212"/>
      <c r="E146" s="212"/>
      <c r="F146" s="212"/>
      <c r="G146" s="212"/>
      <c r="Q146" s="262"/>
      <c r="R146" s="262"/>
      <c r="T146" s="262"/>
      <c r="U146" s="212"/>
      <c r="V146" s="212"/>
      <c r="W146" s="212"/>
      <c r="X146" s="212"/>
      <c r="Y146" s="212"/>
      <c r="Z146" s="212"/>
      <c r="AA146" s="212"/>
      <c r="AB146" s="212"/>
      <c r="AC146" s="212"/>
      <c r="AD146" s="212"/>
      <c r="AE146" s="262"/>
      <c r="AF146" s="262"/>
      <c r="AH146" s="262"/>
      <c r="AI146" s="212"/>
      <c r="AJ146" s="212"/>
      <c r="AK146" s="212"/>
      <c r="AL146" s="212"/>
      <c r="AM146" s="212"/>
      <c r="AN146" s="212"/>
      <c r="AO146" s="212"/>
      <c r="AP146" s="212"/>
      <c r="AQ146" s="212"/>
      <c r="AR146" s="212"/>
    </row>
    <row r="147" spans="1:44" s="205" customFormat="1" ht="18" x14ac:dyDescent="0.25">
      <c r="A147" s="205" t="s">
        <v>223</v>
      </c>
      <c r="B147" s="212"/>
      <c r="C147" s="212"/>
      <c r="D147" s="212"/>
      <c r="E147" s="212"/>
      <c r="F147" s="212"/>
      <c r="G147" s="212"/>
      <c r="Q147" s="262"/>
      <c r="R147" s="262"/>
      <c r="T147" s="262"/>
      <c r="AE147" s="262"/>
      <c r="AF147" s="262"/>
      <c r="AH147" s="262"/>
    </row>
    <row r="148" spans="1:44" ht="18" x14ac:dyDescent="0.25">
      <c r="A148" s="205" t="s">
        <v>141</v>
      </c>
      <c r="B148" s="212"/>
      <c r="C148" s="212"/>
      <c r="D148" s="212"/>
      <c r="E148" s="212"/>
      <c r="F148" s="212"/>
      <c r="G148" s="212"/>
      <c r="H148" s="205"/>
      <c r="I148" s="205"/>
      <c r="J148" s="205"/>
      <c r="K148" s="205"/>
      <c r="L148" s="205"/>
      <c r="M148" s="205"/>
      <c r="N148" s="205"/>
      <c r="O148" s="205"/>
      <c r="T148" s="200"/>
      <c r="AH148" s="200"/>
    </row>
    <row r="149" spans="1:44" ht="18" x14ac:dyDescent="0.25">
      <c r="A149" s="205" t="s">
        <v>75</v>
      </c>
      <c r="B149" s="212"/>
      <c r="C149" s="212"/>
      <c r="D149" s="212"/>
      <c r="E149" s="212"/>
      <c r="F149" s="212"/>
      <c r="G149" s="212"/>
      <c r="H149" s="205"/>
      <c r="I149" s="205"/>
      <c r="J149" s="205"/>
      <c r="K149" s="205"/>
      <c r="L149" s="205"/>
      <c r="M149" s="205"/>
      <c r="N149" s="205"/>
      <c r="O149" s="205"/>
      <c r="T149" s="200"/>
      <c r="AH149" s="200"/>
    </row>
    <row r="150" spans="1:44" ht="18" x14ac:dyDescent="0.25">
      <c r="A150" s="205"/>
      <c r="B150" s="212"/>
      <c r="C150" s="212"/>
      <c r="D150" s="212"/>
      <c r="E150" s="212"/>
      <c r="F150" s="212"/>
      <c r="G150" s="212"/>
      <c r="H150" s="205"/>
      <c r="I150" s="205"/>
      <c r="J150" s="205"/>
      <c r="K150" s="205"/>
      <c r="L150" s="205"/>
      <c r="M150" s="205"/>
      <c r="N150" s="205"/>
      <c r="O150" s="205"/>
      <c r="T150" s="200"/>
      <c r="AH150" s="200"/>
    </row>
    <row r="151" spans="1:44" ht="18" x14ac:dyDescent="0.25">
      <c r="A151" s="205"/>
      <c r="B151" s="95"/>
      <c r="C151" s="95"/>
      <c r="D151" s="95"/>
      <c r="E151" s="95"/>
      <c r="F151" s="95"/>
      <c r="G151" s="95"/>
      <c r="T151" s="200"/>
      <c r="AH151" s="200"/>
    </row>
    <row r="152" spans="1:44" x14ac:dyDescent="0.2">
      <c r="T152" s="200"/>
      <c r="AH152" s="200"/>
    </row>
    <row r="153" spans="1:44" x14ac:dyDescent="0.2">
      <c r="T153" s="200"/>
      <c r="AH153" s="200"/>
    </row>
    <row r="154" spans="1:44" x14ac:dyDescent="0.2">
      <c r="T154" s="200"/>
      <c r="AH154" s="200"/>
    </row>
    <row r="155" spans="1:44" outlineLevel="1" x14ac:dyDescent="0.2">
      <c r="A155" s="263">
        <f>L12</f>
        <v>44378</v>
      </c>
      <c r="T155" s="200"/>
      <c r="AH155" s="200"/>
    </row>
    <row r="156" spans="1:44" outlineLevel="1" x14ac:dyDescent="0.2">
      <c r="A156" s="199" t="s">
        <v>120</v>
      </c>
      <c r="B156" s="199">
        <v>31</v>
      </c>
      <c r="T156" s="200"/>
      <c r="AH156" s="200"/>
    </row>
    <row r="157" spans="1:44" outlineLevel="1" x14ac:dyDescent="0.2">
      <c r="A157" s="199" t="s">
        <v>121</v>
      </c>
      <c r="B157" s="199">
        <v>31</v>
      </c>
      <c r="T157" s="200"/>
      <c r="AH157" s="200"/>
    </row>
    <row r="158" spans="1:44" outlineLevel="1" x14ac:dyDescent="0.2">
      <c r="A158" s="199" t="s">
        <v>122</v>
      </c>
      <c r="B158" s="199">
        <v>30</v>
      </c>
    </row>
    <row r="159" spans="1:44" outlineLevel="1" x14ac:dyDescent="0.2">
      <c r="A159" s="199" t="s">
        <v>123</v>
      </c>
      <c r="B159" s="199">
        <v>31</v>
      </c>
    </row>
    <row r="160" spans="1:44" outlineLevel="1" x14ac:dyDescent="0.2">
      <c r="A160" s="199" t="s">
        <v>124</v>
      </c>
      <c r="B160" s="199">
        <v>30</v>
      </c>
    </row>
    <row r="161" spans="1:2" outlineLevel="1" x14ac:dyDescent="0.2">
      <c r="A161" s="199" t="s">
        <v>125</v>
      </c>
      <c r="B161" s="199">
        <v>31</v>
      </c>
    </row>
    <row r="162" spans="1:2" outlineLevel="1" x14ac:dyDescent="0.2">
      <c r="A162" s="199" t="s">
        <v>126</v>
      </c>
      <c r="B162" s="199">
        <v>31</v>
      </c>
    </row>
    <row r="163" spans="1:2" outlineLevel="1" x14ac:dyDescent="0.2">
      <c r="A163" s="199" t="s">
        <v>127</v>
      </c>
      <c r="B163" s="199">
        <v>28</v>
      </c>
    </row>
    <row r="164" spans="1:2" outlineLevel="1" x14ac:dyDescent="0.2">
      <c r="A164" s="199" t="s">
        <v>128</v>
      </c>
      <c r="B164" s="199">
        <v>31</v>
      </c>
    </row>
    <row r="165" spans="1:2" outlineLevel="1" x14ac:dyDescent="0.2">
      <c r="A165" s="199" t="s">
        <v>129</v>
      </c>
      <c r="B165" s="199">
        <v>30</v>
      </c>
    </row>
    <row r="166" spans="1:2" outlineLevel="1" x14ac:dyDescent="0.2">
      <c r="A166" s="199" t="s">
        <v>130</v>
      </c>
      <c r="B166" s="199">
        <v>31</v>
      </c>
    </row>
    <row r="167" spans="1:2" outlineLevel="1" x14ac:dyDescent="0.2">
      <c r="A167" s="199" t="s">
        <v>131</v>
      </c>
      <c r="B167" s="199">
        <v>30</v>
      </c>
    </row>
    <row r="168" spans="1:2" outlineLevel="1" x14ac:dyDescent="0.2"/>
    <row r="169" spans="1:2" outlineLevel="1" x14ac:dyDescent="0.2"/>
    <row r="170" spans="1:2" outlineLevel="1" x14ac:dyDescent="0.2">
      <c r="A170" s="199" t="s">
        <v>217</v>
      </c>
    </row>
    <row r="171" spans="1:2" outlineLevel="1" x14ac:dyDescent="0.2">
      <c r="A171" s="199" t="s">
        <v>218</v>
      </c>
    </row>
    <row r="172" spans="1:2" outlineLevel="1" x14ac:dyDescent="0.2"/>
  </sheetData>
  <mergeCells count="12">
    <mergeCell ref="B2:F2"/>
    <mergeCell ref="B3:F3"/>
    <mergeCell ref="A61:B61"/>
    <mergeCell ref="A9:T9"/>
    <mergeCell ref="A36:B36"/>
    <mergeCell ref="A37:B37"/>
    <mergeCell ref="A38:B38"/>
    <mergeCell ref="A39:B39"/>
    <mergeCell ref="A40:B40"/>
    <mergeCell ref="A57:B57"/>
    <mergeCell ref="A58:B58"/>
    <mergeCell ref="A59:B59"/>
  </mergeCells>
  <dataValidations disablePrompts="1" count="1">
    <dataValidation type="list" allowBlank="1" showInputMessage="1" showErrorMessage="1" sqref="L22" xr:uid="{00000000-0002-0000-0000-000000000000}">
      <formula1>$C$65:$AB$65</formula1>
    </dataValidation>
  </dataValidations>
  <pageMargins left="0.70866141732283472" right="0.70866141732283472" top="0.74803149606299213" bottom="0.74803149606299213" header="0.31496062992125984" footer="0.31496062992125984"/>
  <pageSetup paperSize="9" scale="40" fitToHeight="2" orientation="landscape" r:id="rId1"/>
  <rowBreaks count="2" manualBreakCount="2">
    <brk id="63" max="42" man="1"/>
    <brk id="15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BCD9DB"/>
    <pageSetUpPr fitToPage="1"/>
  </sheetPr>
  <dimension ref="A1:HD75"/>
  <sheetViews>
    <sheetView topLeftCell="A13" zoomScaleNormal="100" workbookViewId="0">
      <selection activeCell="G37" sqref="G37"/>
    </sheetView>
  </sheetViews>
  <sheetFormatPr defaultRowHeight="15.75" outlineLevelRow="1" x14ac:dyDescent="0.25"/>
  <cols>
    <col min="1" max="1" width="26.42578125" customWidth="1"/>
    <col min="2" max="2" width="22.42578125" bestFit="1" customWidth="1"/>
    <col min="3" max="3" width="13.5703125" customWidth="1"/>
    <col min="4" max="4" width="11.28515625" bestFit="1" customWidth="1"/>
    <col min="6" max="6" width="15.7109375" bestFit="1" customWidth="1"/>
    <col min="7" max="7" width="15.7109375" customWidth="1"/>
    <col min="8" max="8" width="4.28515625" bestFit="1" customWidth="1"/>
    <col min="9" max="9" width="8.42578125" bestFit="1" customWidth="1"/>
    <col min="10" max="10" width="10.42578125" bestFit="1" customWidth="1"/>
    <col min="11" max="11" width="9.42578125" bestFit="1" customWidth="1"/>
    <col min="12" max="12" width="9.5703125" bestFit="1" customWidth="1"/>
    <col min="13" max="13" width="14.42578125" bestFit="1" customWidth="1"/>
    <col min="14" max="14" width="14.42578125" customWidth="1"/>
    <col min="15" max="15" width="12.5703125" bestFit="1" customWidth="1"/>
    <col min="16" max="16" width="11.7109375" bestFit="1" customWidth="1"/>
    <col min="17" max="19" width="9.28515625" bestFit="1" customWidth="1"/>
    <col min="20" max="20" width="10.28515625" bestFit="1" customWidth="1"/>
    <col min="21" max="31" width="9.28515625" bestFit="1" customWidth="1"/>
    <col min="32" max="32" width="9.7109375" bestFit="1" customWidth="1"/>
    <col min="33" max="33" width="9.140625" style="3" customWidth="1"/>
  </cols>
  <sheetData>
    <row r="1" spans="1:24" ht="32.25" thickBot="1" x14ac:dyDescent="0.55000000000000004">
      <c r="A1" s="278" t="s">
        <v>101</v>
      </c>
      <c r="B1" s="21"/>
      <c r="C1" s="21"/>
      <c r="D1" s="22"/>
      <c r="E1" s="22"/>
      <c r="Q1" s="5"/>
      <c r="R1" s="21"/>
    </row>
    <row r="2" spans="1:24" ht="19.5" thickBot="1" x14ac:dyDescent="0.3">
      <c r="A2" s="279" t="s">
        <v>33</v>
      </c>
      <c r="B2" s="374">
        <f>Budget!B2</f>
        <v>0</v>
      </c>
      <c r="C2" s="375"/>
      <c r="D2" s="375"/>
      <c r="E2" s="376"/>
      <c r="Q2" s="5"/>
      <c r="R2" s="23"/>
    </row>
    <row r="3" spans="1:24" ht="19.5" thickBot="1" x14ac:dyDescent="0.3">
      <c r="A3" s="279" t="s">
        <v>34</v>
      </c>
      <c r="B3" s="374" t="str">
        <f>Budget!B3</f>
        <v>n/a</v>
      </c>
      <c r="C3" s="375"/>
      <c r="D3" s="375"/>
      <c r="E3" s="376"/>
      <c r="Q3" s="5"/>
      <c r="R3" s="24"/>
    </row>
    <row r="4" spans="1:24" ht="18.75" x14ac:dyDescent="0.25">
      <c r="A4" s="24"/>
      <c r="B4" s="25"/>
      <c r="C4" s="26"/>
      <c r="D4" s="26"/>
      <c r="E4" s="26"/>
      <c r="Q4" s="5"/>
      <c r="R4" s="24"/>
    </row>
    <row r="5" spans="1:24" x14ac:dyDescent="0.25">
      <c r="Q5" s="5"/>
    </row>
    <row r="6" spans="1:24" x14ac:dyDescent="0.25">
      <c r="Q6" s="5"/>
    </row>
    <row r="7" spans="1:24" x14ac:dyDescent="0.25">
      <c r="Q7" s="5"/>
    </row>
    <row r="8" spans="1:24" ht="18" x14ac:dyDescent="0.25">
      <c r="A8" s="27" t="s">
        <v>462</v>
      </c>
      <c r="Q8" s="5"/>
    </row>
    <row r="9" spans="1:24" x14ac:dyDescent="0.25">
      <c r="Q9" s="5"/>
    </row>
    <row r="10" spans="1:24" ht="23.25" x14ac:dyDescent="0.35">
      <c r="A10" s="28" t="s">
        <v>36</v>
      </c>
      <c r="D10" s="27"/>
      <c r="E10" s="27"/>
      <c r="F10" s="27"/>
      <c r="G10" s="27"/>
      <c r="H10" s="27"/>
      <c r="I10" s="27"/>
      <c r="J10" s="27"/>
      <c r="K10" s="27"/>
      <c r="L10" s="27"/>
      <c r="M10" s="27"/>
      <c r="N10" s="27"/>
      <c r="O10" s="27"/>
      <c r="Q10" s="5"/>
    </row>
    <row r="11" spans="1:24" ht="18" x14ac:dyDescent="0.25">
      <c r="A11" s="27">
        <v>1</v>
      </c>
      <c r="B11" s="29" t="s">
        <v>461</v>
      </c>
      <c r="D11" s="29"/>
      <c r="E11" s="29"/>
      <c r="F11" s="27"/>
      <c r="G11" s="27"/>
      <c r="H11" s="27"/>
      <c r="I11" s="27"/>
      <c r="J11" s="27"/>
      <c r="K11" s="27"/>
      <c r="L11" s="27"/>
      <c r="M11" s="27"/>
      <c r="N11" s="27"/>
      <c r="O11" s="27"/>
      <c r="Q11" s="5"/>
    </row>
    <row r="12" spans="1:24" ht="18" x14ac:dyDescent="0.25">
      <c r="B12" s="27"/>
      <c r="C12" s="27"/>
      <c r="D12" s="27"/>
      <c r="E12" s="27"/>
      <c r="F12" s="27"/>
      <c r="G12" s="27"/>
      <c r="H12" s="27"/>
      <c r="I12" s="27"/>
      <c r="J12" s="27"/>
      <c r="K12" s="27"/>
      <c r="L12" s="27"/>
      <c r="M12" s="27"/>
      <c r="N12" s="27"/>
      <c r="O12" s="27"/>
      <c r="Q12" s="5"/>
      <c r="X12" s="3"/>
    </row>
    <row r="15" spans="1:24" ht="18" x14ac:dyDescent="0.25">
      <c r="A15" s="27" t="s">
        <v>73</v>
      </c>
    </row>
    <row r="16" spans="1:24" x14ac:dyDescent="0.25">
      <c r="A16" s="12" t="s">
        <v>143</v>
      </c>
    </row>
    <row r="17" spans="1:212" x14ac:dyDescent="0.25">
      <c r="A17" s="12" t="s">
        <v>232</v>
      </c>
      <c r="I17" s="50"/>
    </row>
    <row r="19" spans="1:212" ht="16.5" thickBot="1" x14ac:dyDescent="0.3"/>
    <row r="20" spans="1:212" s="114" customFormat="1" ht="51.75" customHeight="1" thickBot="1" x14ac:dyDescent="0.3">
      <c r="A20" s="298" t="s">
        <v>135</v>
      </c>
      <c r="B20" s="299" t="s">
        <v>107</v>
      </c>
      <c r="C20" s="300" t="s">
        <v>108</v>
      </c>
      <c r="D20" s="306" t="s">
        <v>109</v>
      </c>
      <c r="E20" s="300" t="s">
        <v>110</v>
      </c>
      <c r="F20" s="306" t="s">
        <v>210</v>
      </c>
      <c r="G20" s="300" t="s">
        <v>233</v>
      </c>
      <c r="H20" s="306" t="s">
        <v>211</v>
      </c>
      <c r="I20" s="300" t="s">
        <v>104</v>
      </c>
      <c r="J20" s="307" t="s">
        <v>105</v>
      </c>
      <c r="K20" s="300" t="s">
        <v>214</v>
      </c>
      <c r="L20" s="306" t="s">
        <v>111</v>
      </c>
      <c r="M20" s="300" t="s">
        <v>112</v>
      </c>
      <c r="N20" s="306" t="s">
        <v>213</v>
      </c>
      <c r="O20" s="300" t="s">
        <v>212</v>
      </c>
      <c r="P20" s="306" t="s">
        <v>113</v>
      </c>
      <c r="Q20" s="300" t="s">
        <v>114</v>
      </c>
      <c r="R20" s="306" t="s">
        <v>10</v>
      </c>
      <c r="S20" s="300" t="s">
        <v>115</v>
      </c>
      <c r="T20" s="301">
        <f>Budget!C65</f>
        <v>44378</v>
      </c>
      <c r="U20" s="301">
        <f>Budget!D65</f>
        <v>44409</v>
      </c>
      <c r="V20" s="301">
        <f>Budget!E65</f>
        <v>44440</v>
      </c>
      <c r="W20" s="301">
        <f>Budget!F65</f>
        <v>44471</v>
      </c>
      <c r="X20" s="301">
        <f>Budget!G65</f>
        <v>44502</v>
      </c>
      <c r="Y20" s="301">
        <f>Budget!H65</f>
        <v>44533</v>
      </c>
      <c r="Z20" s="301">
        <f>Budget!I65</f>
        <v>44564</v>
      </c>
      <c r="AA20" s="301">
        <f>Budget!J65</f>
        <v>44595</v>
      </c>
      <c r="AB20" s="301">
        <f>Budget!K65</f>
        <v>44626</v>
      </c>
      <c r="AC20" s="301">
        <f>Budget!L65</f>
        <v>44657</v>
      </c>
      <c r="AD20" s="301">
        <f>Budget!M65</f>
        <v>44688</v>
      </c>
      <c r="AE20" s="301">
        <f>Budget!N65</f>
        <v>44719</v>
      </c>
      <c r="AF20" s="300" t="s">
        <v>116</v>
      </c>
      <c r="AG20" s="106"/>
      <c r="AH20" s="107"/>
      <c r="AI20" s="107"/>
      <c r="AJ20" s="107"/>
      <c r="AK20" s="107"/>
      <c r="AL20" s="107"/>
      <c r="AM20" s="107"/>
      <c r="AN20" s="107"/>
      <c r="AO20" s="107"/>
      <c r="AP20" s="107"/>
      <c r="AQ20" s="108"/>
      <c r="AR20" s="107"/>
      <c r="AS20" s="107"/>
      <c r="AT20" s="107"/>
      <c r="AU20" s="107"/>
      <c r="AV20" s="107"/>
      <c r="AW20" s="107"/>
      <c r="AX20" s="107"/>
      <c r="AY20" s="107"/>
      <c r="AZ20" s="107"/>
      <c r="BA20" s="107"/>
      <c r="BB20" s="107"/>
      <c r="BC20" s="107"/>
      <c r="BD20" s="108"/>
      <c r="BE20" s="108"/>
      <c r="BF20" s="109"/>
      <c r="BG20" s="109"/>
      <c r="BH20" s="109"/>
      <c r="BI20" s="109"/>
      <c r="BJ20" s="110"/>
      <c r="BK20" s="111"/>
      <c r="BL20" s="112"/>
      <c r="BM20" s="111"/>
      <c r="BN20" s="113"/>
      <c r="BO20" s="112"/>
      <c r="BP20" s="112"/>
      <c r="BQ20" s="112"/>
      <c r="BR20" s="112"/>
      <c r="BS20" s="112"/>
      <c r="BT20" s="110"/>
      <c r="BU20" s="107"/>
      <c r="BV20" s="107"/>
      <c r="BW20" s="107"/>
      <c r="BX20" s="107"/>
      <c r="BY20" s="107"/>
      <c r="BZ20" s="107"/>
      <c r="CA20" s="107"/>
      <c r="CB20" s="107"/>
      <c r="CC20" s="107"/>
      <c r="CD20" s="107"/>
      <c r="CE20" s="107"/>
      <c r="CF20" s="107"/>
      <c r="CG20" s="107"/>
      <c r="CH20" s="107"/>
      <c r="CI20" s="108"/>
      <c r="CJ20" s="107"/>
      <c r="CK20" s="107"/>
      <c r="CL20" s="107"/>
      <c r="CM20" s="107"/>
      <c r="CN20" s="107"/>
      <c r="CO20" s="107"/>
      <c r="CP20" s="107"/>
      <c r="CQ20" s="107"/>
      <c r="CR20" s="107"/>
      <c r="CS20" s="107"/>
      <c r="CT20" s="107"/>
      <c r="CU20" s="107"/>
      <c r="CV20" s="108"/>
      <c r="CW20" s="108"/>
      <c r="CX20" s="109"/>
      <c r="CY20" s="109"/>
      <c r="CZ20" s="109"/>
      <c r="DA20" s="109"/>
      <c r="DB20" s="110"/>
      <c r="DC20" s="111"/>
      <c r="DD20" s="112"/>
      <c r="DE20" s="111"/>
      <c r="DF20" s="113"/>
      <c r="DG20" s="112"/>
      <c r="DH20" s="112"/>
      <c r="DI20" s="112"/>
      <c r="DJ20" s="112"/>
      <c r="DK20" s="112"/>
      <c r="DL20" s="110"/>
      <c r="DM20" s="107"/>
      <c r="DN20" s="107"/>
      <c r="DO20" s="107"/>
      <c r="DP20" s="107"/>
      <c r="DQ20" s="107"/>
      <c r="DR20" s="107"/>
      <c r="DS20" s="107"/>
      <c r="DT20" s="107"/>
      <c r="DU20" s="107"/>
      <c r="DV20" s="107"/>
      <c r="DW20" s="107"/>
      <c r="DX20" s="107"/>
      <c r="DY20" s="107"/>
      <c r="DZ20" s="107"/>
      <c r="EA20" s="108"/>
      <c r="EB20" s="107"/>
      <c r="EC20" s="107"/>
      <c r="ED20" s="107"/>
      <c r="EE20" s="107"/>
      <c r="EF20" s="107"/>
      <c r="EG20" s="107"/>
      <c r="EH20" s="107"/>
      <c r="EI20" s="107"/>
      <c r="EJ20" s="107"/>
      <c r="EK20" s="107"/>
      <c r="EL20" s="107"/>
      <c r="EM20" s="107"/>
      <c r="EN20" s="108"/>
      <c r="EO20" s="108"/>
      <c r="EP20" s="109"/>
      <c r="EQ20" s="109"/>
      <c r="ER20" s="109"/>
      <c r="ES20" s="109"/>
      <c r="ET20" s="110"/>
      <c r="EU20" s="111"/>
      <c r="EV20" s="112"/>
      <c r="EW20" s="111"/>
      <c r="EX20" s="113"/>
      <c r="EY20" s="112"/>
      <c r="EZ20" s="112"/>
      <c r="FA20" s="112"/>
      <c r="FB20" s="112"/>
      <c r="FC20" s="112"/>
      <c r="FD20" s="110"/>
      <c r="FE20" s="107"/>
      <c r="FF20" s="107"/>
      <c r="FG20" s="107"/>
      <c r="FH20" s="107"/>
      <c r="FI20" s="107"/>
      <c r="FJ20" s="107"/>
      <c r="FK20" s="107"/>
      <c r="FL20" s="107"/>
      <c r="FM20" s="107"/>
      <c r="FN20" s="107"/>
      <c r="FO20" s="107"/>
      <c r="FP20" s="107"/>
      <c r="FQ20" s="107"/>
      <c r="FR20" s="107"/>
      <c r="FS20" s="108"/>
      <c r="FT20" s="107"/>
      <c r="FU20" s="107"/>
      <c r="FV20" s="107"/>
      <c r="FW20" s="107"/>
      <c r="FX20" s="107"/>
      <c r="FY20" s="107"/>
      <c r="FZ20" s="107"/>
      <c r="GA20" s="107"/>
      <c r="GB20" s="107"/>
      <c r="GC20" s="107"/>
      <c r="GD20" s="107"/>
      <c r="GE20" s="107"/>
      <c r="GF20" s="108"/>
      <c r="GG20" s="108"/>
      <c r="GH20" s="108"/>
      <c r="GI20" s="108"/>
      <c r="GJ20" s="108"/>
      <c r="GK20" s="108"/>
      <c r="GL20" s="108"/>
      <c r="GM20" s="108"/>
      <c r="GN20" s="108"/>
      <c r="GO20" s="108"/>
      <c r="GP20" s="108"/>
      <c r="GQ20" s="108"/>
      <c r="GR20" s="108"/>
    </row>
    <row r="21" spans="1:212" s="54" customFormat="1" x14ac:dyDescent="0.25">
      <c r="A21" s="381" t="s">
        <v>465</v>
      </c>
      <c r="B21" s="382"/>
      <c r="C21" s="382"/>
      <c r="D21" s="382"/>
      <c r="E21" s="382"/>
      <c r="F21" s="55"/>
      <c r="G21" s="55"/>
      <c r="H21" s="55"/>
      <c r="I21" s="56"/>
      <c r="J21" s="57"/>
      <c r="K21" s="56"/>
      <c r="L21" s="58"/>
      <c r="M21" s="59"/>
      <c r="N21" s="59"/>
      <c r="O21" s="59"/>
      <c r="P21" s="59"/>
      <c r="Q21" s="59"/>
      <c r="R21" s="59"/>
      <c r="S21" s="55"/>
      <c r="T21" s="60"/>
      <c r="U21" s="60"/>
      <c r="V21" s="60"/>
      <c r="W21" s="60"/>
      <c r="X21" s="60"/>
      <c r="Y21" s="60"/>
      <c r="Z21" s="60"/>
      <c r="AA21" s="60"/>
      <c r="AB21" s="60"/>
      <c r="AC21" s="60"/>
      <c r="AD21" s="60"/>
      <c r="AE21" s="60"/>
      <c r="AF21" s="61"/>
      <c r="AG21" s="94"/>
      <c r="AH21" s="52"/>
      <c r="AI21" s="52"/>
      <c r="AJ21" s="52"/>
      <c r="AK21" s="52"/>
      <c r="AL21" s="52"/>
      <c r="AM21" s="52"/>
      <c r="AN21" s="52"/>
      <c r="AO21" s="52"/>
      <c r="AP21" s="61"/>
      <c r="AQ21" s="62"/>
      <c r="AR21" s="62"/>
      <c r="AS21" s="62"/>
      <c r="AT21" s="62"/>
      <c r="AU21" s="62"/>
      <c r="AV21" s="62"/>
      <c r="AW21" s="62"/>
      <c r="AX21" s="62"/>
      <c r="AY21" s="62"/>
      <c r="AZ21" s="62"/>
      <c r="BA21" s="62"/>
      <c r="BB21" s="62"/>
      <c r="BC21" s="62"/>
      <c r="BD21" s="62"/>
      <c r="BE21" s="62"/>
      <c r="BF21" s="53"/>
      <c r="BG21" s="62"/>
      <c r="BH21" s="63"/>
      <c r="BI21" s="63"/>
      <c r="BJ21" s="55"/>
      <c r="BK21" s="56"/>
      <c r="BL21" s="64"/>
      <c r="BM21" s="56"/>
      <c r="BN21" s="58"/>
      <c r="BO21" s="59"/>
      <c r="BP21" s="59"/>
      <c r="BQ21" s="59"/>
      <c r="BR21" s="59"/>
      <c r="BS21" s="59"/>
      <c r="BT21" s="55"/>
      <c r="BU21" s="60"/>
      <c r="BV21" s="60"/>
      <c r="BW21" s="60"/>
      <c r="BX21" s="60"/>
      <c r="BY21" s="60"/>
      <c r="BZ21" s="60"/>
      <c r="CA21" s="60"/>
      <c r="CB21" s="60"/>
      <c r="CC21" s="60"/>
      <c r="CD21" s="60"/>
      <c r="CE21" s="60"/>
      <c r="CF21" s="60"/>
      <c r="CG21" s="64"/>
      <c r="CH21" s="61"/>
      <c r="CI21" s="62"/>
      <c r="CJ21" s="62"/>
      <c r="CK21" s="62"/>
      <c r="CL21" s="62"/>
      <c r="CM21" s="62"/>
      <c r="CN21" s="62"/>
      <c r="CO21" s="62"/>
      <c r="CP21" s="62"/>
      <c r="CQ21" s="62"/>
      <c r="CR21" s="62"/>
      <c r="CS21" s="62"/>
      <c r="CT21" s="62"/>
      <c r="CU21" s="62"/>
      <c r="CV21" s="62"/>
      <c r="CW21" s="62"/>
      <c r="CX21" s="53"/>
      <c r="CY21" s="62"/>
      <c r="CZ21" s="63"/>
      <c r="DA21" s="63"/>
      <c r="DB21" s="55"/>
      <c r="DC21" s="56"/>
      <c r="DD21" s="64"/>
      <c r="DE21" s="56"/>
      <c r="DF21" s="58"/>
      <c r="DG21" s="59"/>
      <c r="DH21" s="59"/>
      <c r="DI21" s="59"/>
      <c r="DJ21" s="59"/>
      <c r="DK21" s="59"/>
      <c r="DL21" s="55"/>
      <c r="DM21" s="60"/>
      <c r="DN21" s="60"/>
      <c r="DO21" s="60"/>
      <c r="DP21" s="60"/>
      <c r="DQ21" s="60"/>
      <c r="DR21" s="60"/>
      <c r="DS21" s="60"/>
      <c r="DT21" s="60"/>
      <c r="DU21" s="60"/>
      <c r="DV21" s="60"/>
      <c r="DW21" s="60"/>
      <c r="DX21" s="60"/>
      <c r="DY21" s="64"/>
      <c r="DZ21" s="61"/>
      <c r="EA21" s="62"/>
      <c r="EB21" s="62"/>
      <c r="EC21" s="62"/>
      <c r="ED21" s="62"/>
      <c r="EE21" s="62"/>
      <c r="EF21" s="62"/>
      <c r="EG21" s="62"/>
      <c r="EH21" s="62"/>
      <c r="EI21" s="62"/>
      <c r="EJ21" s="62"/>
      <c r="EK21" s="62"/>
      <c r="EL21" s="62"/>
      <c r="EM21" s="62"/>
      <c r="EN21" s="62"/>
      <c r="EO21" s="62"/>
      <c r="EP21" s="53"/>
      <c r="EQ21" s="62"/>
      <c r="ER21" s="63"/>
      <c r="ES21" s="63"/>
      <c r="ET21" s="55"/>
      <c r="EU21" s="56"/>
      <c r="EV21" s="64"/>
      <c r="EW21" s="56"/>
      <c r="EX21" s="58"/>
      <c r="EY21" s="59"/>
      <c r="EZ21" s="59"/>
      <c r="FA21" s="59"/>
      <c r="FB21" s="59"/>
      <c r="FC21" s="59"/>
      <c r="FD21" s="55"/>
      <c r="FE21" s="60"/>
      <c r="FF21" s="60"/>
      <c r="FG21" s="60"/>
      <c r="FH21" s="60"/>
      <c r="FI21" s="60"/>
      <c r="FJ21" s="60"/>
      <c r="FK21" s="60"/>
      <c r="FL21" s="60"/>
      <c r="FM21" s="60"/>
      <c r="FN21" s="60"/>
      <c r="FO21" s="60"/>
      <c r="FP21" s="60"/>
      <c r="FQ21" s="64"/>
      <c r="FR21" s="61"/>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row>
    <row r="22" spans="1:212" s="74" customFormat="1" outlineLevel="1" x14ac:dyDescent="0.25">
      <c r="A22" s="302" t="s">
        <v>103</v>
      </c>
      <c r="B22" s="302" t="s">
        <v>463</v>
      </c>
      <c r="C22" s="302" t="s">
        <v>117</v>
      </c>
      <c r="D22" s="302" t="s">
        <v>132</v>
      </c>
      <c r="E22" s="302" t="s">
        <v>133</v>
      </c>
      <c r="F22" s="303">
        <v>90000</v>
      </c>
      <c r="G22" s="304">
        <v>38</v>
      </c>
      <c r="H22" s="115">
        <f t="shared" ref="H22:H27" si="0">G22/38</f>
        <v>1</v>
      </c>
      <c r="I22" s="305">
        <v>44378</v>
      </c>
      <c r="J22" s="305">
        <v>44719</v>
      </c>
      <c r="K22" s="303"/>
      <c r="L22" s="303">
        <v>0</v>
      </c>
      <c r="M22" s="305">
        <v>44378</v>
      </c>
      <c r="N22" s="75">
        <f t="shared" ref="N22:N27" si="1">O22/H22</f>
        <v>90000</v>
      </c>
      <c r="O22" s="75">
        <f t="shared" ref="O22:O27" si="2">(+F22*(1+L22)+K22)*H22</f>
        <v>90000</v>
      </c>
      <c r="P22" s="303"/>
      <c r="Q22" s="75">
        <f t="shared" ref="Q22:Q27" si="3">P22+(P22*L22)</f>
        <v>0</v>
      </c>
      <c r="R22" s="75">
        <v>0</v>
      </c>
      <c r="S22" s="76">
        <f t="shared" ref="S22:S27" si="4">+Q22+R22</f>
        <v>0</v>
      </c>
      <c r="T22" s="76">
        <f t="shared" ref="T22:AE27" si="5">IF(AND($I22&lt;=T$20,$J22&lt;T$20),0,IF($I22&lt;=T$20,($F22*$H22+$S22)/12,)+IF(AND($I22&lt;=T$20,$M22&lt;=T$20),$L22*$F22*$H22/12+$K22/12))</f>
        <v>7500</v>
      </c>
      <c r="U22" s="76">
        <f t="shared" si="5"/>
        <v>7500</v>
      </c>
      <c r="V22" s="76">
        <f t="shared" si="5"/>
        <v>7500</v>
      </c>
      <c r="W22" s="76">
        <f t="shared" si="5"/>
        <v>7500</v>
      </c>
      <c r="X22" s="76">
        <f t="shared" si="5"/>
        <v>7500</v>
      </c>
      <c r="Y22" s="76">
        <f t="shared" si="5"/>
        <v>7500</v>
      </c>
      <c r="Z22" s="76">
        <f t="shared" si="5"/>
        <v>7500</v>
      </c>
      <c r="AA22" s="76">
        <f t="shared" si="5"/>
        <v>7500</v>
      </c>
      <c r="AB22" s="76">
        <f t="shared" si="5"/>
        <v>7500</v>
      </c>
      <c r="AC22" s="76">
        <f t="shared" si="5"/>
        <v>7500</v>
      </c>
      <c r="AD22" s="76">
        <f t="shared" si="5"/>
        <v>7500</v>
      </c>
      <c r="AE22" s="76">
        <f t="shared" si="5"/>
        <v>7500</v>
      </c>
      <c r="AF22" s="77">
        <f t="shared" ref="AF22:AF27" si="6">SUM(T22:AE22)</f>
        <v>90000</v>
      </c>
      <c r="AG22" s="95"/>
      <c r="AH22" s="71"/>
      <c r="AI22" s="71"/>
      <c r="AJ22" s="71"/>
      <c r="AK22" s="71"/>
      <c r="AL22" s="71"/>
      <c r="AM22" s="71"/>
      <c r="AN22" s="71"/>
      <c r="AO22" s="71"/>
      <c r="AP22" s="72"/>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3"/>
      <c r="GZ22" s="73"/>
      <c r="HA22" s="73"/>
      <c r="HB22" s="73"/>
      <c r="HC22" s="73"/>
      <c r="HD22" s="73"/>
    </row>
    <row r="23" spans="1:212" s="74" customFormat="1" outlineLevel="1" x14ac:dyDescent="0.25">
      <c r="A23" s="302"/>
      <c r="B23" s="302"/>
      <c r="C23" s="302"/>
      <c r="D23" s="302"/>
      <c r="E23" s="302"/>
      <c r="F23" s="303"/>
      <c r="G23" s="304"/>
      <c r="H23" s="115">
        <f t="shared" si="0"/>
        <v>0</v>
      </c>
      <c r="I23" s="305"/>
      <c r="J23" s="305"/>
      <c r="K23" s="303"/>
      <c r="L23" s="303"/>
      <c r="M23" s="305"/>
      <c r="N23" s="75" t="e">
        <f t="shared" si="1"/>
        <v>#DIV/0!</v>
      </c>
      <c r="O23" s="75">
        <f t="shared" si="2"/>
        <v>0</v>
      </c>
      <c r="P23" s="303"/>
      <c r="Q23" s="75">
        <f t="shared" si="3"/>
        <v>0</v>
      </c>
      <c r="R23" s="75">
        <v>0</v>
      </c>
      <c r="S23" s="76">
        <f t="shared" si="4"/>
        <v>0</v>
      </c>
      <c r="T23" s="76">
        <f t="shared" si="5"/>
        <v>0</v>
      </c>
      <c r="U23" s="76">
        <f t="shared" si="5"/>
        <v>0</v>
      </c>
      <c r="V23" s="76">
        <f t="shared" si="5"/>
        <v>0</v>
      </c>
      <c r="W23" s="76">
        <f t="shared" si="5"/>
        <v>0</v>
      </c>
      <c r="X23" s="76">
        <f t="shared" si="5"/>
        <v>0</v>
      </c>
      <c r="Y23" s="76">
        <f t="shared" si="5"/>
        <v>0</v>
      </c>
      <c r="Z23" s="76">
        <f t="shared" si="5"/>
        <v>0</v>
      </c>
      <c r="AA23" s="76">
        <f t="shared" si="5"/>
        <v>0</v>
      </c>
      <c r="AB23" s="76">
        <f t="shared" si="5"/>
        <v>0</v>
      </c>
      <c r="AC23" s="76">
        <f t="shared" si="5"/>
        <v>0</v>
      </c>
      <c r="AD23" s="76">
        <f t="shared" si="5"/>
        <v>0</v>
      </c>
      <c r="AE23" s="76">
        <f t="shared" si="5"/>
        <v>0</v>
      </c>
      <c r="AF23" s="77">
        <f t="shared" si="6"/>
        <v>0</v>
      </c>
      <c r="AG23" s="95"/>
      <c r="AH23" s="71"/>
      <c r="AI23" s="71"/>
      <c r="AJ23" s="71"/>
      <c r="AK23" s="71"/>
      <c r="AL23" s="71"/>
      <c r="AM23" s="71"/>
      <c r="AN23" s="71"/>
      <c r="AO23" s="71"/>
      <c r="AP23" s="72"/>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3"/>
      <c r="GZ23" s="73"/>
      <c r="HA23" s="73"/>
      <c r="HB23" s="73"/>
      <c r="HC23" s="73"/>
      <c r="HD23" s="73"/>
    </row>
    <row r="24" spans="1:212" s="74" customFormat="1" outlineLevel="1" x14ac:dyDescent="0.25">
      <c r="A24" s="302"/>
      <c r="B24" s="302"/>
      <c r="C24" s="302"/>
      <c r="D24" s="302"/>
      <c r="E24" s="302"/>
      <c r="F24" s="303"/>
      <c r="G24" s="304"/>
      <c r="H24" s="115">
        <f t="shared" si="0"/>
        <v>0</v>
      </c>
      <c r="I24" s="305"/>
      <c r="J24" s="305"/>
      <c r="K24" s="303"/>
      <c r="L24" s="303"/>
      <c r="M24" s="305"/>
      <c r="N24" s="75" t="e">
        <f t="shared" si="1"/>
        <v>#DIV/0!</v>
      </c>
      <c r="O24" s="75">
        <f t="shared" si="2"/>
        <v>0</v>
      </c>
      <c r="P24" s="303"/>
      <c r="Q24" s="75">
        <f t="shared" si="3"/>
        <v>0</v>
      </c>
      <c r="R24" s="75">
        <v>0</v>
      </c>
      <c r="S24" s="76">
        <f t="shared" si="4"/>
        <v>0</v>
      </c>
      <c r="T24" s="76">
        <f t="shared" si="5"/>
        <v>0</v>
      </c>
      <c r="U24" s="76">
        <f t="shared" si="5"/>
        <v>0</v>
      </c>
      <c r="V24" s="76">
        <f t="shared" si="5"/>
        <v>0</v>
      </c>
      <c r="W24" s="76">
        <f t="shared" si="5"/>
        <v>0</v>
      </c>
      <c r="X24" s="76">
        <f t="shared" si="5"/>
        <v>0</v>
      </c>
      <c r="Y24" s="76">
        <f t="shared" si="5"/>
        <v>0</v>
      </c>
      <c r="Z24" s="76">
        <f t="shared" si="5"/>
        <v>0</v>
      </c>
      <c r="AA24" s="76">
        <f t="shared" si="5"/>
        <v>0</v>
      </c>
      <c r="AB24" s="76">
        <f t="shared" si="5"/>
        <v>0</v>
      </c>
      <c r="AC24" s="76">
        <f t="shared" si="5"/>
        <v>0</v>
      </c>
      <c r="AD24" s="76">
        <f t="shared" si="5"/>
        <v>0</v>
      </c>
      <c r="AE24" s="76">
        <f t="shared" si="5"/>
        <v>0</v>
      </c>
      <c r="AF24" s="77">
        <f t="shared" si="6"/>
        <v>0</v>
      </c>
      <c r="AG24" s="95"/>
      <c r="AH24" s="71"/>
      <c r="AI24" s="71"/>
      <c r="AJ24" s="71"/>
      <c r="AK24" s="71"/>
      <c r="AL24" s="71"/>
      <c r="AM24" s="71"/>
      <c r="AN24" s="71"/>
      <c r="AO24" s="71"/>
      <c r="AP24" s="72"/>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3"/>
      <c r="GZ24" s="73"/>
      <c r="HA24" s="73"/>
      <c r="HB24" s="73"/>
      <c r="HC24" s="73"/>
      <c r="HD24" s="73"/>
    </row>
    <row r="25" spans="1:212" s="74" customFormat="1" outlineLevel="1" x14ac:dyDescent="0.25">
      <c r="A25" s="302"/>
      <c r="B25" s="302"/>
      <c r="C25" s="302"/>
      <c r="D25" s="302"/>
      <c r="E25" s="302"/>
      <c r="F25" s="303"/>
      <c r="G25" s="304"/>
      <c r="H25" s="115">
        <f t="shared" si="0"/>
        <v>0</v>
      </c>
      <c r="I25" s="305"/>
      <c r="J25" s="305"/>
      <c r="K25" s="303"/>
      <c r="L25" s="303"/>
      <c r="M25" s="305"/>
      <c r="N25" s="75" t="e">
        <f t="shared" si="1"/>
        <v>#DIV/0!</v>
      </c>
      <c r="O25" s="75">
        <f t="shared" si="2"/>
        <v>0</v>
      </c>
      <c r="P25" s="303"/>
      <c r="Q25" s="75">
        <f t="shared" si="3"/>
        <v>0</v>
      </c>
      <c r="R25" s="75">
        <v>0</v>
      </c>
      <c r="S25" s="76">
        <f t="shared" si="4"/>
        <v>0</v>
      </c>
      <c r="T25" s="76">
        <f t="shared" si="5"/>
        <v>0</v>
      </c>
      <c r="U25" s="76">
        <f t="shared" si="5"/>
        <v>0</v>
      </c>
      <c r="V25" s="76">
        <f t="shared" si="5"/>
        <v>0</v>
      </c>
      <c r="W25" s="76">
        <f t="shared" si="5"/>
        <v>0</v>
      </c>
      <c r="X25" s="76">
        <f t="shared" si="5"/>
        <v>0</v>
      </c>
      <c r="Y25" s="76">
        <f t="shared" si="5"/>
        <v>0</v>
      </c>
      <c r="Z25" s="76">
        <f t="shared" si="5"/>
        <v>0</v>
      </c>
      <c r="AA25" s="76">
        <f t="shared" si="5"/>
        <v>0</v>
      </c>
      <c r="AB25" s="76">
        <f t="shared" si="5"/>
        <v>0</v>
      </c>
      <c r="AC25" s="76">
        <f t="shared" si="5"/>
        <v>0</v>
      </c>
      <c r="AD25" s="76">
        <f t="shared" si="5"/>
        <v>0</v>
      </c>
      <c r="AE25" s="76">
        <f t="shared" si="5"/>
        <v>0</v>
      </c>
      <c r="AF25" s="77">
        <f t="shared" si="6"/>
        <v>0</v>
      </c>
      <c r="AG25" s="95"/>
      <c r="AH25" s="71"/>
      <c r="AI25" s="71"/>
      <c r="AJ25" s="71"/>
      <c r="AK25" s="71"/>
      <c r="AL25" s="71"/>
      <c r="AM25" s="71"/>
      <c r="AN25" s="71"/>
      <c r="AO25" s="71"/>
      <c r="AP25" s="72"/>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3"/>
      <c r="GZ25" s="73"/>
      <c r="HA25" s="73"/>
      <c r="HB25" s="73"/>
      <c r="HC25" s="73"/>
      <c r="HD25" s="73"/>
    </row>
    <row r="26" spans="1:212" s="74" customFormat="1" outlineLevel="1" x14ac:dyDescent="0.25">
      <c r="A26" s="302"/>
      <c r="B26" s="302"/>
      <c r="C26" s="302"/>
      <c r="D26" s="302"/>
      <c r="E26" s="302"/>
      <c r="F26" s="303"/>
      <c r="G26" s="304"/>
      <c r="H26" s="115">
        <f t="shared" si="0"/>
        <v>0</v>
      </c>
      <c r="I26" s="305"/>
      <c r="J26" s="305"/>
      <c r="K26" s="303"/>
      <c r="L26" s="303"/>
      <c r="M26" s="305"/>
      <c r="N26" s="75" t="e">
        <f t="shared" si="1"/>
        <v>#DIV/0!</v>
      </c>
      <c r="O26" s="75">
        <f t="shared" si="2"/>
        <v>0</v>
      </c>
      <c r="P26" s="303"/>
      <c r="Q26" s="75">
        <f t="shared" si="3"/>
        <v>0</v>
      </c>
      <c r="R26" s="75">
        <v>0</v>
      </c>
      <c r="S26" s="76">
        <f t="shared" si="4"/>
        <v>0</v>
      </c>
      <c r="T26" s="76">
        <f t="shared" si="5"/>
        <v>0</v>
      </c>
      <c r="U26" s="76">
        <f t="shared" si="5"/>
        <v>0</v>
      </c>
      <c r="V26" s="76">
        <f t="shared" si="5"/>
        <v>0</v>
      </c>
      <c r="W26" s="76">
        <f t="shared" si="5"/>
        <v>0</v>
      </c>
      <c r="X26" s="76">
        <f t="shared" si="5"/>
        <v>0</v>
      </c>
      <c r="Y26" s="76">
        <f t="shared" si="5"/>
        <v>0</v>
      </c>
      <c r="Z26" s="76">
        <f t="shared" si="5"/>
        <v>0</v>
      </c>
      <c r="AA26" s="76">
        <f t="shared" si="5"/>
        <v>0</v>
      </c>
      <c r="AB26" s="76">
        <f t="shared" si="5"/>
        <v>0</v>
      </c>
      <c r="AC26" s="76">
        <f t="shared" si="5"/>
        <v>0</v>
      </c>
      <c r="AD26" s="76">
        <f t="shared" si="5"/>
        <v>0</v>
      </c>
      <c r="AE26" s="76">
        <f t="shared" si="5"/>
        <v>0</v>
      </c>
      <c r="AF26" s="77">
        <f t="shared" si="6"/>
        <v>0</v>
      </c>
      <c r="AG26" s="95"/>
      <c r="AH26" s="71"/>
      <c r="AI26" s="71"/>
      <c r="AJ26" s="71"/>
      <c r="AK26" s="71"/>
      <c r="AL26" s="71"/>
      <c r="AM26" s="71"/>
      <c r="AN26" s="71"/>
      <c r="AO26" s="71"/>
      <c r="AP26" s="72"/>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3"/>
      <c r="GZ26" s="73"/>
      <c r="HA26" s="73"/>
      <c r="HB26" s="73"/>
      <c r="HC26" s="73"/>
      <c r="HD26" s="73"/>
    </row>
    <row r="27" spans="1:212" s="74" customFormat="1" outlineLevel="1" x14ac:dyDescent="0.25">
      <c r="A27" s="302"/>
      <c r="B27" s="302"/>
      <c r="C27" s="302"/>
      <c r="D27" s="302"/>
      <c r="E27" s="302"/>
      <c r="F27" s="303"/>
      <c r="G27" s="304"/>
      <c r="H27" s="115">
        <f t="shared" si="0"/>
        <v>0</v>
      </c>
      <c r="I27" s="305"/>
      <c r="J27" s="305"/>
      <c r="K27" s="303"/>
      <c r="L27" s="303"/>
      <c r="M27" s="305"/>
      <c r="N27" s="75" t="e">
        <f t="shared" si="1"/>
        <v>#DIV/0!</v>
      </c>
      <c r="O27" s="75">
        <f t="shared" si="2"/>
        <v>0</v>
      </c>
      <c r="P27" s="303"/>
      <c r="Q27" s="75">
        <f t="shared" si="3"/>
        <v>0</v>
      </c>
      <c r="R27" s="75">
        <v>0</v>
      </c>
      <c r="S27" s="76">
        <f t="shared" si="4"/>
        <v>0</v>
      </c>
      <c r="T27" s="76">
        <f t="shared" si="5"/>
        <v>0</v>
      </c>
      <c r="U27" s="76">
        <f t="shared" si="5"/>
        <v>0</v>
      </c>
      <c r="V27" s="76">
        <f t="shared" si="5"/>
        <v>0</v>
      </c>
      <c r="W27" s="76">
        <f t="shared" si="5"/>
        <v>0</v>
      </c>
      <c r="X27" s="76">
        <f t="shared" si="5"/>
        <v>0</v>
      </c>
      <c r="Y27" s="76">
        <f t="shared" si="5"/>
        <v>0</v>
      </c>
      <c r="Z27" s="76">
        <f t="shared" si="5"/>
        <v>0</v>
      </c>
      <c r="AA27" s="76">
        <f t="shared" si="5"/>
        <v>0</v>
      </c>
      <c r="AB27" s="76">
        <f t="shared" si="5"/>
        <v>0</v>
      </c>
      <c r="AC27" s="76">
        <f t="shared" si="5"/>
        <v>0</v>
      </c>
      <c r="AD27" s="76">
        <f t="shared" si="5"/>
        <v>0</v>
      </c>
      <c r="AE27" s="76">
        <f t="shared" si="5"/>
        <v>0</v>
      </c>
      <c r="AF27" s="77">
        <f t="shared" si="6"/>
        <v>0</v>
      </c>
      <c r="AG27" s="95"/>
      <c r="AH27" s="71"/>
      <c r="AI27" s="71"/>
      <c r="AJ27" s="71"/>
      <c r="AK27" s="71"/>
      <c r="AL27" s="71"/>
      <c r="AM27" s="71"/>
      <c r="AN27" s="71"/>
      <c r="AO27" s="71"/>
      <c r="AP27" s="72"/>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3"/>
      <c r="GZ27" s="73"/>
      <c r="HA27" s="73"/>
      <c r="HB27" s="73"/>
      <c r="HC27" s="73"/>
      <c r="HD27" s="73"/>
    </row>
    <row r="28" spans="1:212" s="12" customFormat="1" x14ac:dyDescent="0.25">
      <c r="AG28" s="30"/>
    </row>
    <row r="29" spans="1:212" x14ac:dyDescent="0.25">
      <c r="A29" s="1" t="s">
        <v>136</v>
      </c>
      <c r="T29" s="79">
        <f t="shared" ref="T29:AF29" si="7">SUM(T22:T28)</f>
        <v>7500</v>
      </c>
      <c r="U29" s="79">
        <f t="shared" si="7"/>
        <v>7500</v>
      </c>
      <c r="V29" s="79">
        <f t="shared" si="7"/>
        <v>7500</v>
      </c>
      <c r="W29" s="79">
        <f t="shared" si="7"/>
        <v>7500</v>
      </c>
      <c r="X29" s="79">
        <f t="shared" si="7"/>
        <v>7500</v>
      </c>
      <c r="Y29" s="79">
        <f t="shared" si="7"/>
        <v>7500</v>
      </c>
      <c r="Z29" s="79">
        <f t="shared" si="7"/>
        <v>7500</v>
      </c>
      <c r="AA29" s="79">
        <f t="shared" si="7"/>
        <v>7500</v>
      </c>
      <c r="AB29" s="79">
        <f t="shared" si="7"/>
        <v>7500</v>
      </c>
      <c r="AC29" s="79">
        <f t="shared" si="7"/>
        <v>7500</v>
      </c>
      <c r="AD29" s="79">
        <f t="shared" si="7"/>
        <v>7500</v>
      </c>
      <c r="AE29" s="79">
        <f t="shared" si="7"/>
        <v>7500</v>
      </c>
      <c r="AF29" s="79">
        <f t="shared" si="7"/>
        <v>90000</v>
      </c>
    </row>
    <row r="30" spans="1:212" x14ac:dyDescent="0.25">
      <c r="A30" s="1" t="s">
        <v>102</v>
      </c>
      <c r="B30" s="50">
        <v>9.5000000000000001E-2</v>
      </c>
      <c r="T30" s="80">
        <f>T29*$B$30</f>
        <v>712.5</v>
      </c>
      <c r="U30" s="80">
        <f t="shared" ref="U30:AF30" si="8">U29*$B$30</f>
        <v>712.5</v>
      </c>
      <c r="V30" s="80">
        <f t="shared" si="8"/>
        <v>712.5</v>
      </c>
      <c r="W30" s="80">
        <f t="shared" si="8"/>
        <v>712.5</v>
      </c>
      <c r="X30" s="80">
        <f t="shared" si="8"/>
        <v>712.5</v>
      </c>
      <c r="Y30" s="80">
        <f t="shared" si="8"/>
        <v>712.5</v>
      </c>
      <c r="Z30" s="80">
        <f t="shared" si="8"/>
        <v>712.5</v>
      </c>
      <c r="AA30" s="80">
        <f t="shared" si="8"/>
        <v>712.5</v>
      </c>
      <c r="AB30" s="80">
        <f t="shared" si="8"/>
        <v>712.5</v>
      </c>
      <c r="AC30" s="80">
        <f t="shared" si="8"/>
        <v>712.5</v>
      </c>
      <c r="AD30" s="80">
        <f t="shared" si="8"/>
        <v>712.5</v>
      </c>
      <c r="AE30" s="80">
        <f t="shared" si="8"/>
        <v>712.5</v>
      </c>
      <c r="AF30" s="80">
        <f t="shared" si="8"/>
        <v>8550</v>
      </c>
    </row>
    <row r="31" spans="1:212" ht="16.5" thickBot="1" x14ac:dyDescent="0.3">
      <c r="A31" s="1" t="s">
        <v>137</v>
      </c>
      <c r="T31" s="78">
        <f>T29+T30</f>
        <v>8212.5</v>
      </c>
      <c r="U31" s="78">
        <f t="shared" ref="U31:AF31" si="9">U29+U30</f>
        <v>8212.5</v>
      </c>
      <c r="V31" s="78">
        <f t="shared" si="9"/>
        <v>8212.5</v>
      </c>
      <c r="W31" s="78">
        <f t="shared" si="9"/>
        <v>8212.5</v>
      </c>
      <c r="X31" s="78">
        <f t="shared" si="9"/>
        <v>8212.5</v>
      </c>
      <c r="Y31" s="78">
        <f t="shared" si="9"/>
        <v>8212.5</v>
      </c>
      <c r="Z31" s="78">
        <f t="shared" si="9"/>
        <v>8212.5</v>
      </c>
      <c r="AA31" s="78">
        <f t="shared" si="9"/>
        <v>8212.5</v>
      </c>
      <c r="AB31" s="78">
        <f t="shared" si="9"/>
        <v>8212.5</v>
      </c>
      <c r="AC31" s="78">
        <f t="shared" si="9"/>
        <v>8212.5</v>
      </c>
      <c r="AD31" s="78">
        <f t="shared" si="9"/>
        <v>8212.5</v>
      </c>
      <c r="AE31" s="78">
        <f t="shared" si="9"/>
        <v>8212.5</v>
      </c>
      <c r="AF31" s="78">
        <f t="shared" si="9"/>
        <v>98550</v>
      </c>
    </row>
    <row r="32" spans="1:212" ht="16.5" thickTop="1" x14ac:dyDescent="0.25">
      <c r="A32" s="1"/>
      <c r="T32" s="80"/>
      <c r="U32" s="80"/>
      <c r="V32" s="80"/>
      <c r="W32" s="80"/>
      <c r="X32" s="80"/>
      <c r="Y32" s="80"/>
      <c r="Z32" s="80"/>
      <c r="AA32" s="80"/>
      <c r="AB32" s="80"/>
      <c r="AC32" s="80"/>
      <c r="AD32" s="80"/>
      <c r="AE32" s="80"/>
      <c r="AF32" s="80"/>
    </row>
    <row r="33" spans="1:212" ht="16.5" thickBot="1" x14ac:dyDescent="0.3">
      <c r="A33" s="1"/>
      <c r="T33" s="80"/>
      <c r="U33" s="80"/>
      <c r="V33" s="80"/>
      <c r="W33" s="80"/>
      <c r="X33" s="80"/>
      <c r="Y33" s="80"/>
      <c r="Z33" s="80"/>
      <c r="AA33" s="80"/>
      <c r="AB33" s="80"/>
      <c r="AC33" s="80"/>
      <c r="AD33" s="80"/>
      <c r="AE33" s="80"/>
      <c r="AF33" s="80"/>
    </row>
    <row r="34" spans="1:212" s="114" customFormat="1" ht="51.75" customHeight="1" thickBot="1" x14ac:dyDescent="0.3">
      <c r="A34" s="298" t="s">
        <v>118</v>
      </c>
      <c r="B34" s="299" t="s">
        <v>107</v>
      </c>
      <c r="C34" s="300" t="s">
        <v>108</v>
      </c>
      <c r="D34" s="306" t="s">
        <v>109</v>
      </c>
      <c r="E34" s="300" t="s">
        <v>110</v>
      </c>
      <c r="F34" s="306" t="s">
        <v>210</v>
      </c>
      <c r="G34" s="300" t="s">
        <v>231</v>
      </c>
      <c r="H34" s="306" t="s">
        <v>211</v>
      </c>
      <c r="I34" s="300" t="s">
        <v>104</v>
      </c>
      <c r="J34" s="307" t="s">
        <v>105</v>
      </c>
      <c r="K34" s="300" t="s">
        <v>214</v>
      </c>
      <c r="L34" s="306" t="s">
        <v>111</v>
      </c>
      <c r="M34" s="300" t="s">
        <v>112</v>
      </c>
      <c r="N34" s="306" t="s">
        <v>213</v>
      </c>
      <c r="O34" s="300" t="s">
        <v>212</v>
      </c>
      <c r="P34" s="306" t="s">
        <v>113</v>
      </c>
      <c r="Q34" s="300" t="s">
        <v>114</v>
      </c>
      <c r="R34" s="306" t="s">
        <v>10</v>
      </c>
      <c r="S34" s="300" t="s">
        <v>115</v>
      </c>
      <c r="T34" s="301">
        <f>T20</f>
        <v>44378</v>
      </c>
      <c r="U34" s="301">
        <f t="shared" ref="U34:AE34" si="10">U20</f>
        <v>44409</v>
      </c>
      <c r="V34" s="301">
        <f t="shared" si="10"/>
        <v>44440</v>
      </c>
      <c r="W34" s="301">
        <f t="shared" si="10"/>
        <v>44471</v>
      </c>
      <c r="X34" s="301">
        <f t="shared" si="10"/>
        <v>44502</v>
      </c>
      <c r="Y34" s="301">
        <f t="shared" si="10"/>
        <v>44533</v>
      </c>
      <c r="Z34" s="301">
        <f t="shared" si="10"/>
        <v>44564</v>
      </c>
      <c r="AA34" s="301">
        <f t="shared" si="10"/>
        <v>44595</v>
      </c>
      <c r="AB34" s="301">
        <f t="shared" si="10"/>
        <v>44626</v>
      </c>
      <c r="AC34" s="301">
        <f t="shared" si="10"/>
        <v>44657</v>
      </c>
      <c r="AD34" s="301">
        <f t="shared" si="10"/>
        <v>44688</v>
      </c>
      <c r="AE34" s="301">
        <f t="shared" si="10"/>
        <v>44719</v>
      </c>
      <c r="AF34" s="300" t="s">
        <v>116</v>
      </c>
      <c r="AG34" s="106"/>
      <c r="AH34" s="107"/>
      <c r="AI34" s="107"/>
      <c r="AJ34" s="107"/>
      <c r="AK34" s="107"/>
      <c r="AL34" s="107"/>
      <c r="AM34" s="107"/>
      <c r="AN34" s="107"/>
      <c r="AO34" s="107"/>
      <c r="AP34" s="107"/>
      <c r="AQ34" s="108"/>
      <c r="AR34" s="107"/>
      <c r="AS34" s="107"/>
      <c r="AT34" s="107"/>
      <c r="AU34" s="107"/>
      <c r="AV34" s="107"/>
      <c r="AW34" s="107"/>
      <c r="AX34" s="107"/>
      <c r="AY34" s="107"/>
      <c r="AZ34" s="107"/>
      <c r="BA34" s="107"/>
      <c r="BB34" s="107"/>
      <c r="BC34" s="107"/>
      <c r="BD34" s="108"/>
      <c r="BE34" s="108"/>
      <c r="BF34" s="109"/>
      <c r="BG34" s="109"/>
      <c r="BH34" s="109"/>
      <c r="BI34" s="109"/>
      <c r="BJ34" s="110"/>
      <c r="BK34" s="111"/>
      <c r="BL34" s="112"/>
      <c r="BM34" s="111"/>
      <c r="BN34" s="113"/>
      <c r="BO34" s="112"/>
      <c r="BP34" s="112"/>
      <c r="BQ34" s="112"/>
      <c r="BR34" s="112"/>
      <c r="BS34" s="112"/>
      <c r="BT34" s="110"/>
      <c r="BU34" s="107"/>
      <c r="BV34" s="107"/>
      <c r="BW34" s="107"/>
      <c r="BX34" s="107"/>
      <c r="BY34" s="107"/>
      <c r="BZ34" s="107"/>
      <c r="CA34" s="107"/>
      <c r="CB34" s="107"/>
      <c r="CC34" s="107"/>
      <c r="CD34" s="107"/>
      <c r="CE34" s="107"/>
      <c r="CF34" s="107"/>
      <c r="CG34" s="107"/>
      <c r="CH34" s="107"/>
      <c r="CI34" s="108"/>
      <c r="CJ34" s="107"/>
      <c r="CK34" s="107"/>
      <c r="CL34" s="107"/>
      <c r="CM34" s="107"/>
      <c r="CN34" s="107"/>
      <c r="CO34" s="107"/>
      <c r="CP34" s="107"/>
      <c r="CQ34" s="107"/>
      <c r="CR34" s="107"/>
      <c r="CS34" s="107"/>
      <c r="CT34" s="107"/>
      <c r="CU34" s="107"/>
      <c r="CV34" s="108"/>
      <c r="CW34" s="108"/>
      <c r="CX34" s="109"/>
      <c r="CY34" s="109"/>
      <c r="CZ34" s="109"/>
      <c r="DA34" s="109"/>
      <c r="DB34" s="110"/>
      <c r="DC34" s="111"/>
      <c r="DD34" s="112"/>
      <c r="DE34" s="111"/>
      <c r="DF34" s="113"/>
      <c r="DG34" s="112"/>
      <c r="DH34" s="112"/>
      <c r="DI34" s="112"/>
      <c r="DJ34" s="112"/>
      <c r="DK34" s="112"/>
      <c r="DL34" s="110"/>
      <c r="DM34" s="107"/>
      <c r="DN34" s="107"/>
      <c r="DO34" s="107"/>
      <c r="DP34" s="107"/>
      <c r="DQ34" s="107"/>
      <c r="DR34" s="107"/>
      <c r="DS34" s="107"/>
      <c r="DT34" s="107"/>
      <c r="DU34" s="107"/>
      <c r="DV34" s="107"/>
      <c r="DW34" s="107"/>
      <c r="DX34" s="107"/>
      <c r="DY34" s="107"/>
      <c r="DZ34" s="107"/>
      <c r="EA34" s="108"/>
      <c r="EB34" s="107"/>
      <c r="EC34" s="107"/>
      <c r="ED34" s="107"/>
      <c r="EE34" s="107"/>
      <c r="EF34" s="107"/>
      <c r="EG34" s="107"/>
      <c r="EH34" s="107"/>
      <c r="EI34" s="107"/>
      <c r="EJ34" s="107"/>
      <c r="EK34" s="107"/>
      <c r="EL34" s="107"/>
      <c r="EM34" s="107"/>
      <c r="EN34" s="108"/>
      <c r="EO34" s="108"/>
      <c r="EP34" s="109"/>
      <c r="EQ34" s="109"/>
      <c r="ER34" s="109"/>
      <c r="ES34" s="109"/>
      <c r="ET34" s="110"/>
      <c r="EU34" s="111"/>
      <c r="EV34" s="112"/>
      <c r="EW34" s="111"/>
      <c r="EX34" s="113"/>
      <c r="EY34" s="112"/>
      <c r="EZ34" s="112"/>
      <c r="FA34" s="112"/>
      <c r="FB34" s="112"/>
      <c r="FC34" s="112"/>
      <c r="FD34" s="110"/>
      <c r="FE34" s="107"/>
      <c r="FF34" s="107"/>
      <c r="FG34" s="107"/>
      <c r="FH34" s="107"/>
      <c r="FI34" s="107"/>
      <c r="FJ34" s="107"/>
      <c r="FK34" s="107"/>
      <c r="FL34" s="107"/>
      <c r="FM34" s="107"/>
      <c r="FN34" s="107"/>
      <c r="FO34" s="107"/>
      <c r="FP34" s="107"/>
      <c r="FQ34" s="107"/>
      <c r="FR34" s="107"/>
      <c r="FS34" s="108"/>
      <c r="FT34" s="107"/>
      <c r="FU34" s="107"/>
      <c r="FV34" s="107"/>
      <c r="FW34" s="107"/>
      <c r="FX34" s="107"/>
      <c r="FY34" s="107"/>
      <c r="FZ34" s="107"/>
      <c r="GA34" s="107"/>
      <c r="GB34" s="107"/>
      <c r="GC34" s="107"/>
      <c r="GD34" s="107"/>
      <c r="GE34" s="107"/>
      <c r="GF34" s="108"/>
      <c r="GG34" s="108"/>
      <c r="GH34" s="108"/>
      <c r="GI34" s="108"/>
      <c r="GJ34" s="108"/>
      <c r="GK34" s="108"/>
      <c r="GL34" s="108"/>
      <c r="GM34" s="108"/>
      <c r="GN34" s="108"/>
      <c r="GO34" s="108"/>
      <c r="GP34" s="108"/>
      <c r="GQ34" s="108"/>
      <c r="GR34" s="108"/>
    </row>
    <row r="35" spans="1:212" s="54" customFormat="1" x14ac:dyDescent="0.25">
      <c r="A35" s="381" t="s">
        <v>465</v>
      </c>
      <c r="B35" s="382"/>
      <c r="C35" s="382"/>
      <c r="D35" s="382"/>
      <c r="E35" s="382"/>
      <c r="F35" s="55"/>
      <c r="G35" s="55"/>
      <c r="H35" s="55"/>
      <c r="I35" s="56"/>
      <c r="J35" s="57"/>
      <c r="K35" s="56"/>
      <c r="L35" s="58"/>
      <c r="M35" s="59"/>
      <c r="N35" s="59"/>
      <c r="O35" s="59"/>
      <c r="P35" s="59"/>
      <c r="Q35" s="59"/>
      <c r="R35" s="59"/>
      <c r="S35" s="55"/>
      <c r="T35" s="60"/>
      <c r="U35" s="60"/>
      <c r="V35" s="60"/>
      <c r="W35" s="60"/>
      <c r="X35" s="60"/>
      <c r="Y35" s="60"/>
      <c r="Z35" s="60"/>
      <c r="AA35" s="60"/>
      <c r="AB35" s="60"/>
      <c r="AC35" s="60"/>
      <c r="AD35" s="60"/>
      <c r="AE35" s="60"/>
      <c r="AF35" s="61"/>
      <c r="AG35" s="94"/>
      <c r="AH35" s="52"/>
      <c r="AI35" s="52"/>
      <c r="AJ35" s="52"/>
      <c r="AK35" s="52"/>
      <c r="AL35" s="52"/>
      <c r="AM35" s="52"/>
      <c r="AN35" s="52"/>
      <c r="AO35" s="52"/>
      <c r="AP35" s="61"/>
      <c r="AQ35" s="62"/>
      <c r="AR35" s="62"/>
      <c r="AS35" s="62"/>
      <c r="AT35" s="62"/>
      <c r="AU35" s="62"/>
      <c r="AV35" s="62"/>
      <c r="AW35" s="62"/>
      <c r="AX35" s="62"/>
      <c r="AY35" s="62"/>
      <c r="AZ35" s="62"/>
      <c r="BA35" s="62"/>
      <c r="BB35" s="62"/>
      <c r="BC35" s="62"/>
      <c r="BD35" s="62"/>
      <c r="BE35" s="62"/>
      <c r="BF35" s="53"/>
      <c r="BG35" s="62"/>
      <c r="BH35" s="63"/>
      <c r="BI35" s="63"/>
      <c r="BJ35" s="55"/>
      <c r="BK35" s="56"/>
      <c r="BL35" s="64"/>
      <c r="BM35" s="56"/>
      <c r="BN35" s="58"/>
      <c r="BO35" s="59"/>
      <c r="BP35" s="59"/>
      <c r="BQ35" s="59"/>
      <c r="BR35" s="59"/>
      <c r="BS35" s="59"/>
      <c r="BT35" s="55"/>
      <c r="BU35" s="60"/>
      <c r="BV35" s="60"/>
      <c r="BW35" s="60"/>
      <c r="BX35" s="60"/>
      <c r="BY35" s="60"/>
      <c r="BZ35" s="60"/>
      <c r="CA35" s="60"/>
      <c r="CB35" s="60"/>
      <c r="CC35" s="60"/>
      <c r="CD35" s="60"/>
      <c r="CE35" s="60"/>
      <c r="CF35" s="60"/>
      <c r="CG35" s="64"/>
      <c r="CH35" s="61"/>
      <c r="CI35" s="62"/>
      <c r="CJ35" s="62"/>
      <c r="CK35" s="62"/>
      <c r="CL35" s="62"/>
      <c r="CM35" s="62"/>
      <c r="CN35" s="62"/>
      <c r="CO35" s="62"/>
      <c r="CP35" s="62"/>
      <c r="CQ35" s="62"/>
      <c r="CR35" s="62"/>
      <c r="CS35" s="62"/>
      <c r="CT35" s="62"/>
      <c r="CU35" s="62"/>
      <c r="CV35" s="62"/>
      <c r="CW35" s="62"/>
      <c r="CX35" s="53"/>
      <c r="CY35" s="62"/>
      <c r="CZ35" s="63"/>
      <c r="DA35" s="63"/>
      <c r="DB35" s="55"/>
      <c r="DC35" s="56"/>
      <c r="DD35" s="64"/>
      <c r="DE35" s="56"/>
      <c r="DF35" s="58"/>
      <c r="DG35" s="59"/>
      <c r="DH35" s="59"/>
      <c r="DI35" s="59"/>
      <c r="DJ35" s="59"/>
      <c r="DK35" s="59"/>
      <c r="DL35" s="55"/>
      <c r="DM35" s="60"/>
      <c r="DN35" s="60"/>
      <c r="DO35" s="60"/>
      <c r="DP35" s="60"/>
      <c r="DQ35" s="60"/>
      <c r="DR35" s="60"/>
      <c r="DS35" s="60"/>
      <c r="DT35" s="60"/>
      <c r="DU35" s="60"/>
      <c r="DV35" s="60"/>
      <c r="DW35" s="60"/>
      <c r="DX35" s="60"/>
      <c r="DY35" s="64"/>
      <c r="DZ35" s="61"/>
      <c r="EA35" s="62"/>
      <c r="EB35" s="62"/>
      <c r="EC35" s="62"/>
      <c r="ED35" s="62"/>
      <c r="EE35" s="62"/>
      <c r="EF35" s="62"/>
      <c r="EG35" s="62"/>
      <c r="EH35" s="62"/>
      <c r="EI35" s="62"/>
      <c r="EJ35" s="62"/>
      <c r="EK35" s="62"/>
      <c r="EL35" s="62"/>
      <c r="EM35" s="62"/>
      <c r="EN35" s="62"/>
      <c r="EO35" s="62"/>
      <c r="EP35" s="53"/>
      <c r="EQ35" s="62"/>
      <c r="ER35" s="63"/>
      <c r="ES35" s="63"/>
      <c r="ET35" s="55"/>
      <c r="EU35" s="56"/>
      <c r="EV35" s="64"/>
      <c r="EW35" s="56"/>
      <c r="EX35" s="58"/>
      <c r="EY35" s="59"/>
      <c r="EZ35" s="59"/>
      <c r="FA35" s="59"/>
      <c r="FB35" s="59"/>
      <c r="FC35" s="59"/>
      <c r="FD35" s="55"/>
      <c r="FE35" s="60"/>
      <c r="FF35" s="60"/>
      <c r="FG35" s="60"/>
      <c r="FH35" s="60"/>
      <c r="FI35" s="60"/>
      <c r="FJ35" s="60"/>
      <c r="FK35" s="60"/>
      <c r="FL35" s="60"/>
      <c r="FM35" s="60"/>
      <c r="FN35" s="60"/>
      <c r="FO35" s="60"/>
      <c r="FP35" s="60"/>
      <c r="FQ35" s="64"/>
      <c r="FR35" s="61"/>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row>
    <row r="36" spans="1:212" s="74" customFormat="1" outlineLevel="1" x14ac:dyDescent="0.25">
      <c r="A36" s="302" t="s">
        <v>118</v>
      </c>
      <c r="B36" s="302" t="s">
        <v>464</v>
      </c>
      <c r="C36" s="302" t="s">
        <v>117</v>
      </c>
      <c r="D36" s="302" t="s">
        <v>132</v>
      </c>
      <c r="E36" s="302" t="s">
        <v>138</v>
      </c>
      <c r="F36" s="303">
        <v>60000</v>
      </c>
      <c r="G36" s="304">
        <v>30</v>
      </c>
      <c r="H36" s="115">
        <f t="shared" ref="H36:H43" si="11">G36/38</f>
        <v>0.78947368421052633</v>
      </c>
      <c r="I36" s="305">
        <v>44378</v>
      </c>
      <c r="J36" s="305">
        <v>44719</v>
      </c>
      <c r="K36" s="303"/>
      <c r="L36" s="303">
        <v>0</v>
      </c>
      <c r="M36" s="305">
        <v>44533</v>
      </c>
      <c r="N36" s="75">
        <f>O36/H36</f>
        <v>60000</v>
      </c>
      <c r="O36" s="75">
        <f>(+F36*(1+L36)+K36)*H36</f>
        <v>47368.42105263158</v>
      </c>
      <c r="P36" s="303"/>
      <c r="Q36" s="75">
        <f>P36+(P36*L36)</f>
        <v>0</v>
      </c>
      <c r="R36" s="75">
        <v>0</v>
      </c>
      <c r="S36" s="76">
        <f t="shared" ref="S36:S43" si="12">+Q36+R36</f>
        <v>0</v>
      </c>
      <c r="T36" s="76">
        <f t="shared" ref="T36:AE43" si="13">IF(AND($I36&lt;=T$20,$J36&lt;T$20),0,IF($I36&lt;=T$20,($F36*$H36+$S36)/12,)+IF(AND($I36&lt;=T$20,$M36&lt;=T$20),$L36*$F36*$H36/12+$K36/12))</f>
        <v>3947.3684210526317</v>
      </c>
      <c r="U36" s="76">
        <f t="shared" si="13"/>
        <v>3947.3684210526317</v>
      </c>
      <c r="V36" s="76">
        <f t="shared" si="13"/>
        <v>3947.3684210526317</v>
      </c>
      <c r="W36" s="76">
        <f t="shared" si="13"/>
        <v>3947.3684210526317</v>
      </c>
      <c r="X36" s="76">
        <f t="shared" si="13"/>
        <v>3947.3684210526317</v>
      </c>
      <c r="Y36" s="76">
        <f t="shared" si="13"/>
        <v>3947.3684210526317</v>
      </c>
      <c r="Z36" s="76">
        <f t="shared" si="13"/>
        <v>3947.3684210526317</v>
      </c>
      <c r="AA36" s="76">
        <f t="shared" si="13"/>
        <v>3947.3684210526317</v>
      </c>
      <c r="AB36" s="76">
        <f t="shared" si="13"/>
        <v>3947.3684210526317</v>
      </c>
      <c r="AC36" s="76">
        <f t="shared" si="13"/>
        <v>3947.3684210526317</v>
      </c>
      <c r="AD36" s="76">
        <f t="shared" si="13"/>
        <v>3947.3684210526317</v>
      </c>
      <c r="AE36" s="76">
        <f t="shared" si="13"/>
        <v>3947.3684210526317</v>
      </c>
      <c r="AF36" s="77">
        <f t="shared" ref="AF36:AF43" si="14">SUM(T36:AE36)</f>
        <v>47368.421052631595</v>
      </c>
      <c r="AG36" s="95"/>
      <c r="AH36" s="71"/>
      <c r="AI36" s="71"/>
      <c r="AJ36" s="71"/>
      <c r="AK36" s="71"/>
      <c r="AL36" s="71"/>
      <c r="AM36" s="71"/>
      <c r="AN36" s="71"/>
      <c r="AO36" s="71"/>
      <c r="AP36" s="72"/>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c r="EO36" s="70"/>
      <c r="EP36" s="70"/>
      <c r="EQ36" s="70"/>
      <c r="ER36" s="70"/>
      <c r="ES36" s="70"/>
      <c r="ET36" s="70"/>
      <c r="EU36" s="70"/>
      <c r="EV36" s="70"/>
      <c r="EW36" s="70"/>
      <c r="EX36" s="70"/>
      <c r="EY36" s="70"/>
      <c r="EZ36" s="70"/>
      <c r="FA36" s="70"/>
      <c r="FB36" s="70"/>
      <c r="FC36" s="70"/>
      <c r="FD36" s="70"/>
      <c r="FE36" s="70"/>
      <c r="FF36" s="70"/>
      <c r="FG36" s="70"/>
      <c r="FH36" s="70"/>
      <c r="FI36" s="70"/>
      <c r="FJ36" s="70"/>
      <c r="FK36" s="70"/>
      <c r="FL36" s="70"/>
      <c r="FM36" s="70"/>
      <c r="FN36" s="70"/>
      <c r="FO36" s="70"/>
      <c r="FP36" s="70"/>
      <c r="FQ36" s="70"/>
      <c r="FR36" s="70"/>
      <c r="FS36" s="70"/>
      <c r="FT36" s="70"/>
      <c r="FU36" s="70"/>
      <c r="FV36" s="70"/>
      <c r="FW36" s="70"/>
      <c r="FX36" s="70"/>
      <c r="FY36" s="70"/>
      <c r="FZ36" s="70"/>
      <c r="GA36" s="70"/>
      <c r="GB36" s="70"/>
      <c r="GC36" s="70"/>
      <c r="GD36" s="70"/>
      <c r="GE36" s="70"/>
      <c r="GF36" s="70"/>
      <c r="GG36" s="70"/>
      <c r="GH36" s="70"/>
      <c r="GI36" s="70"/>
      <c r="GJ36" s="70"/>
      <c r="GK36" s="70"/>
      <c r="GL36" s="70"/>
      <c r="GM36" s="70"/>
      <c r="GN36" s="70"/>
      <c r="GO36" s="70"/>
      <c r="GP36" s="70"/>
      <c r="GQ36" s="70"/>
      <c r="GR36" s="70"/>
      <c r="GS36" s="70"/>
      <c r="GT36" s="70"/>
      <c r="GU36" s="70"/>
      <c r="GV36" s="70"/>
      <c r="GW36" s="70"/>
      <c r="GX36" s="70"/>
      <c r="GY36" s="73"/>
      <c r="GZ36" s="73"/>
      <c r="HA36" s="73"/>
      <c r="HB36" s="73"/>
      <c r="HC36" s="73"/>
      <c r="HD36" s="73"/>
    </row>
    <row r="37" spans="1:212" s="74" customFormat="1" outlineLevel="1" x14ac:dyDescent="0.25">
      <c r="A37" s="302"/>
      <c r="B37" s="302"/>
      <c r="C37" s="302"/>
      <c r="D37" s="302" t="s">
        <v>478</v>
      </c>
      <c r="E37" s="302" t="s">
        <v>477</v>
      </c>
      <c r="F37" s="303">
        <v>55000</v>
      </c>
      <c r="G37" s="304">
        <v>16</v>
      </c>
      <c r="H37" s="115">
        <f t="shared" si="11"/>
        <v>0.42105263157894735</v>
      </c>
      <c r="I37" s="305">
        <v>44378</v>
      </c>
      <c r="J37" s="305">
        <v>44749</v>
      </c>
      <c r="K37" s="303"/>
      <c r="L37" s="303"/>
      <c r="M37" s="305"/>
      <c r="N37" s="75">
        <f t="shared" ref="N37:N43" si="15">O37/H37</f>
        <v>55000</v>
      </c>
      <c r="O37" s="75">
        <f t="shared" ref="O37:O43" si="16">(+F37*(1+L37)+K37)*H37</f>
        <v>23157.894736842103</v>
      </c>
      <c r="P37" s="303"/>
      <c r="Q37" s="75">
        <f t="shared" ref="Q37:Q43" si="17">P37+(P37*L37)</f>
        <v>0</v>
      </c>
      <c r="R37" s="75">
        <v>0</v>
      </c>
      <c r="S37" s="76">
        <f t="shared" si="12"/>
        <v>0</v>
      </c>
      <c r="T37" s="76">
        <f t="shared" si="13"/>
        <v>1929.8245614035086</v>
      </c>
      <c r="U37" s="76">
        <f t="shared" si="13"/>
        <v>1929.8245614035086</v>
      </c>
      <c r="V37" s="76">
        <f t="shared" si="13"/>
        <v>1929.8245614035086</v>
      </c>
      <c r="W37" s="76">
        <f t="shared" si="13"/>
        <v>1929.8245614035086</v>
      </c>
      <c r="X37" s="76">
        <f t="shared" si="13"/>
        <v>1929.8245614035086</v>
      </c>
      <c r="Y37" s="76">
        <f t="shared" si="13"/>
        <v>1929.8245614035086</v>
      </c>
      <c r="Z37" s="76">
        <f t="shared" si="13"/>
        <v>1929.8245614035086</v>
      </c>
      <c r="AA37" s="76">
        <f t="shared" si="13"/>
        <v>1929.8245614035086</v>
      </c>
      <c r="AB37" s="76">
        <f t="shared" si="13"/>
        <v>1929.8245614035086</v>
      </c>
      <c r="AC37" s="76">
        <f t="shared" si="13"/>
        <v>1929.8245614035086</v>
      </c>
      <c r="AD37" s="76">
        <f t="shared" si="13"/>
        <v>1929.8245614035086</v>
      </c>
      <c r="AE37" s="76">
        <f t="shared" si="13"/>
        <v>1929.8245614035086</v>
      </c>
      <c r="AF37" s="77">
        <f t="shared" si="14"/>
        <v>23157.894736842096</v>
      </c>
      <c r="AG37" s="95"/>
      <c r="AH37" s="71"/>
      <c r="AI37" s="71"/>
      <c r="AJ37" s="71"/>
      <c r="AK37" s="71"/>
      <c r="AL37" s="71"/>
      <c r="AM37" s="71"/>
      <c r="AN37" s="71"/>
      <c r="AO37" s="71"/>
      <c r="AP37" s="72"/>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3"/>
      <c r="GZ37" s="73"/>
      <c r="HA37" s="73"/>
      <c r="HB37" s="73"/>
      <c r="HC37" s="73"/>
      <c r="HD37" s="73"/>
    </row>
    <row r="38" spans="1:212" s="74" customFormat="1" outlineLevel="1" x14ac:dyDescent="0.25">
      <c r="A38" s="302"/>
      <c r="B38" s="302"/>
      <c r="C38" s="302"/>
      <c r="D38" s="302"/>
      <c r="E38" s="302"/>
      <c r="F38" s="303"/>
      <c r="G38" s="304"/>
      <c r="H38" s="115">
        <f t="shared" si="11"/>
        <v>0</v>
      </c>
      <c r="I38" s="305"/>
      <c r="J38" s="305"/>
      <c r="K38" s="303"/>
      <c r="L38" s="303"/>
      <c r="M38" s="305"/>
      <c r="N38" s="75" t="e">
        <f t="shared" si="15"/>
        <v>#DIV/0!</v>
      </c>
      <c r="O38" s="75">
        <f t="shared" si="16"/>
        <v>0</v>
      </c>
      <c r="P38" s="303"/>
      <c r="Q38" s="75">
        <f t="shared" si="17"/>
        <v>0</v>
      </c>
      <c r="R38" s="75">
        <v>0</v>
      </c>
      <c r="S38" s="76">
        <f t="shared" si="12"/>
        <v>0</v>
      </c>
      <c r="T38" s="76">
        <f t="shared" si="13"/>
        <v>0</v>
      </c>
      <c r="U38" s="76">
        <f t="shared" si="13"/>
        <v>0</v>
      </c>
      <c r="V38" s="76">
        <f t="shared" si="13"/>
        <v>0</v>
      </c>
      <c r="W38" s="76">
        <f t="shared" si="13"/>
        <v>0</v>
      </c>
      <c r="X38" s="76">
        <f t="shared" si="13"/>
        <v>0</v>
      </c>
      <c r="Y38" s="76">
        <f t="shared" si="13"/>
        <v>0</v>
      </c>
      <c r="Z38" s="76">
        <f t="shared" si="13"/>
        <v>0</v>
      </c>
      <c r="AA38" s="76">
        <f t="shared" si="13"/>
        <v>0</v>
      </c>
      <c r="AB38" s="76">
        <f t="shared" si="13"/>
        <v>0</v>
      </c>
      <c r="AC38" s="76">
        <f t="shared" si="13"/>
        <v>0</v>
      </c>
      <c r="AD38" s="76">
        <f t="shared" si="13"/>
        <v>0</v>
      </c>
      <c r="AE38" s="76">
        <f t="shared" si="13"/>
        <v>0</v>
      </c>
      <c r="AF38" s="77">
        <f t="shared" si="14"/>
        <v>0</v>
      </c>
      <c r="AG38" s="95"/>
      <c r="AH38" s="71"/>
      <c r="AI38" s="71"/>
      <c r="AJ38" s="71"/>
      <c r="AK38" s="71"/>
      <c r="AL38" s="71"/>
      <c r="AM38" s="71"/>
      <c r="AN38" s="71"/>
      <c r="AO38" s="71"/>
      <c r="AP38" s="72"/>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c r="EO38" s="70"/>
      <c r="EP38" s="70"/>
      <c r="EQ38" s="70"/>
      <c r="ER38" s="70"/>
      <c r="ES38" s="70"/>
      <c r="ET38" s="70"/>
      <c r="EU38" s="70"/>
      <c r="EV38" s="70"/>
      <c r="EW38" s="70"/>
      <c r="EX38" s="70"/>
      <c r="EY38" s="70"/>
      <c r="EZ38" s="70"/>
      <c r="FA38" s="70"/>
      <c r="FB38" s="70"/>
      <c r="FC38" s="70"/>
      <c r="FD38" s="70"/>
      <c r="FE38" s="70"/>
      <c r="FF38" s="70"/>
      <c r="FG38" s="70"/>
      <c r="FH38" s="70"/>
      <c r="FI38" s="70"/>
      <c r="FJ38" s="70"/>
      <c r="FK38" s="70"/>
      <c r="FL38" s="70"/>
      <c r="FM38" s="70"/>
      <c r="FN38" s="70"/>
      <c r="FO38" s="70"/>
      <c r="FP38" s="70"/>
      <c r="FQ38" s="70"/>
      <c r="FR38" s="70"/>
      <c r="FS38" s="70"/>
      <c r="FT38" s="70"/>
      <c r="FU38" s="70"/>
      <c r="FV38" s="70"/>
      <c r="FW38" s="70"/>
      <c r="FX38" s="70"/>
      <c r="FY38" s="70"/>
      <c r="FZ38" s="70"/>
      <c r="GA38" s="70"/>
      <c r="GB38" s="70"/>
      <c r="GC38" s="70"/>
      <c r="GD38" s="70"/>
      <c r="GE38" s="70"/>
      <c r="GF38" s="70"/>
      <c r="GG38" s="70"/>
      <c r="GH38" s="70"/>
      <c r="GI38" s="70"/>
      <c r="GJ38" s="70"/>
      <c r="GK38" s="70"/>
      <c r="GL38" s="70"/>
      <c r="GM38" s="70"/>
      <c r="GN38" s="70"/>
      <c r="GO38" s="70"/>
      <c r="GP38" s="70"/>
      <c r="GQ38" s="70"/>
      <c r="GR38" s="70"/>
      <c r="GS38" s="70"/>
      <c r="GT38" s="70"/>
      <c r="GU38" s="70"/>
      <c r="GV38" s="70"/>
      <c r="GW38" s="70"/>
      <c r="GX38" s="70"/>
      <c r="GY38" s="73"/>
      <c r="GZ38" s="73"/>
      <c r="HA38" s="73"/>
      <c r="HB38" s="73"/>
      <c r="HC38" s="73"/>
      <c r="HD38" s="73"/>
    </row>
    <row r="39" spans="1:212" s="74" customFormat="1" outlineLevel="1" x14ac:dyDescent="0.25">
      <c r="A39" s="302"/>
      <c r="B39" s="302"/>
      <c r="C39" s="302"/>
      <c r="D39" s="302"/>
      <c r="E39" s="302"/>
      <c r="F39" s="303"/>
      <c r="G39" s="304"/>
      <c r="H39" s="115">
        <f t="shared" si="11"/>
        <v>0</v>
      </c>
      <c r="I39" s="305"/>
      <c r="J39" s="305"/>
      <c r="K39" s="303"/>
      <c r="L39" s="303"/>
      <c r="M39" s="305"/>
      <c r="N39" s="75" t="e">
        <f t="shared" si="15"/>
        <v>#DIV/0!</v>
      </c>
      <c r="O39" s="75">
        <f t="shared" si="16"/>
        <v>0</v>
      </c>
      <c r="P39" s="303"/>
      <c r="Q39" s="75">
        <f>P39+(P39*L39)</f>
        <v>0</v>
      </c>
      <c r="R39" s="75">
        <v>0</v>
      </c>
      <c r="S39" s="76">
        <f t="shared" si="12"/>
        <v>0</v>
      </c>
      <c r="T39" s="76">
        <f t="shared" si="13"/>
        <v>0</v>
      </c>
      <c r="U39" s="76">
        <f t="shared" si="13"/>
        <v>0</v>
      </c>
      <c r="V39" s="76">
        <f t="shared" si="13"/>
        <v>0</v>
      </c>
      <c r="W39" s="76">
        <f t="shared" si="13"/>
        <v>0</v>
      </c>
      <c r="X39" s="76">
        <f t="shared" si="13"/>
        <v>0</v>
      </c>
      <c r="Y39" s="76">
        <f t="shared" si="13"/>
        <v>0</v>
      </c>
      <c r="Z39" s="76">
        <f t="shared" si="13"/>
        <v>0</v>
      </c>
      <c r="AA39" s="76">
        <f t="shared" si="13"/>
        <v>0</v>
      </c>
      <c r="AB39" s="76">
        <f t="shared" si="13"/>
        <v>0</v>
      </c>
      <c r="AC39" s="76">
        <f t="shared" si="13"/>
        <v>0</v>
      </c>
      <c r="AD39" s="76">
        <f t="shared" si="13"/>
        <v>0</v>
      </c>
      <c r="AE39" s="76">
        <f t="shared" si="13"/>
        <v>0</v>
      </c>
      <c r="AF39" s="77">
        <f t="shared" si="14"/>
        <v>0</v>
      </c>
      <c r="AG39" s="95"/>
      <c r="AH39" s="71"/>
      <c r="AI39" s="71"/>
      <c r="AJ39" s="71"/>
      <c r="AK39" s="71"/>
      <c r="AL39" s="71"/>
      <c r="AM39" s="71"/>
      <c r="AN39" s="71"/>
      <c r="AO39" s="71"/>
      <c r="AP39" s="72"/>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70"/>
      <c r="FW39" s="70"/>
      <c r="FX39" s="70"/>
      <c r="FY39" s="70"/>
      <c r="FZ39" s="70"/>
      <c r="GA39" s="70"/>
      <c r="GB39" s="70"/>
      <c r="GC39" s="70"/>
      <c r="GD39" s="70"/>
      <c r="GE39" s="70"/>
      <c r="GF39" s="70"/>
      <c r="GG39" s="70"/>
      <c r="GH39" s="70"/>
      <c r="GI39" s="70"/>
      <c r="GJ39" s="70"/>
      <c r="GK39" s="70"/>
      <c r="GL39" s="70"/>
      <c r="GM39" s="70"/>
      <c r="GN39" s="70"/>
      <c r="GO39" s="70"/>
      <c r="GP39" s="70"/>
      <c r="GQ39" s="70"/>
      <c r="GR39" s="70"/>
      <c r="GS39" s="70"/>
      <c r="GT39" s="70"/>
      <c r="GU39" s="70"/>
      <c r="GV39" s="70"/>
      <c r="GW39" s="70"/>
      <c r="GX39" s="70"/>
      <c r="GY39" s="73"/>
      <c r="GZ39" s="73"/>
      <c r="HA39" s="73"/>
      <c r="HB39" s="73"/>
      <c r="HC39" s="73"/>
      <c r="HD39" s="73"/>
    </row>
    <row r="40" spans="1:212" s="74" customFormat="1" outlineLevel="1" x14ac:dyDescent="0.25">
      <c r="A40" s="302"/>
      <c r="B40" s="302"/>
      <c r="C40" s="302"/>
      <c r="D40" s="302"/>
      <c r="E40" s="302"/>
      <c r="F40" s="303"/>
      <c r="G40" s="304"/>
      <c r="H40" s="115">
        <f t="shared" si="11"/>
        <v>0</v>
      </c>
      <c r="I40" s="305"/>
      <c r="J40" s="305"/>
      <c r="K40" s="303"/>
      <c r="L40" s="303"/>
      <c r="M40" s="305"/>
      <c r="N40" s="75" t="e">
        <f t="shared" si="15"/>
        <v>#DIV/0!</v>
      </c>
      <c r="O40" s="75">
        <f t="shared" si="16"/>
        <v>0</v>
      </c>
      <c r="P40" s="303"/>
      <c r="Q40" s="75">
        <f>P40+(P40*L40)</f>
        <v>0</v>
      </c>
      <c r="R40" s="75">
        <v>0</v>
      </c>
      <c r="S40" s="76">
        <f t="shared" si="12"/>
        <v>0</v>
      </c>
      <c r="T40" s="76">
        <f t="shared" si="13"/>
        <v>0</v>
      </c>
      <c r="U40" s="76">
        <f t="shared" si="13"/>
        <v>0</v>
      </c>
      <c r="V40" s="76">
        <f t="shared" si="13"/>
        <v>0</v>
      </c>
      <c r="W40" s="76">
        <f t="shared" si="13"/>
        <v>0</v>
      </c>
      <c r="X40" s="76">
        <f t="shared" si="13"/>
        <v>0</v>
      </c>
      <c r="Y40" s="76">
        <f t="shared" si="13"/>
        <v>0</v>
      </c>
      <c r="Z40" s="76">
        <f t="shared" si="13"/>
        <v>0</v>
      </c>
      <c r="AA40" s="76">
        <f t="shared" si="13"/>
        <v>0</v>
      </c>
      <c r="AB40" s="76">
        <f t="shared" si="13"/>
        <v>0</v>
      </c>
      <c r="AC40" s="76">
        <f t="shared" si="13"/>
        <v>0</v>
      </c>
      <c r="AD40" s="76">
        <f t="shared" si="13"/>
        <v>0</v>
      </c>
      <c r="AE40" s="76">
        <f t="shared" si="13"/>
        <v>0</v>
      </c>
      <c r="AF40" s="77">
        <f t="shared" si="14"/>
        <v>0</v>
      </c>
      <c r="AG40" s="95"/>
      <c r="AH40" s="71"/>
      <c r="AI40" s="71"/>
      <c r="AJ40" s="71"/>
      <c r="AK40" s="71"/>
      <c r="AL40" s="71"/>
      <c r="AM40" s="71"/>
      <c r="AN40" s="71"/>
      <c r="AO40" s="71"/>
      <c r="AP40" s="72"/>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c r="EO40" s="70"/>
      <c r="EP40" s="70"/>
      <c r="EQ40" s="70"/>
      <c r="ER40" s="70"/>
      <c r="ES40" s="70"/>
      <c r="ET40" s="70"/>
      <c r="EU40" s="70"/>
      <c r="EV40" s="70"/>
      <c r="EW40" s="70"/>
      <c r="EX40" s="70"/>
      <c r="EY40" s="70"/>
      <c r="EZ40" s="70"/>
      <c r="FA40" s="70"/>
      <c r="FB40" s="70"/>
      <c r="FC40" s="70"/>
      <c r="FD40" s="70"/>
      <c r="FE40" s="70"/>
      <c r="FF40" s="70"/>
      <c r="FG40" s="70"/>
      <c r="FH40" s="70"/>
      <c r="FI40" s="70"/>
      <c r="FJ40" s="70"/>
      <c r="FK40" s="70"/>
      <c r="FL40" s="70"/>
      <c r="FM40" s="70"/>
      <c r="FN40" s="70"/>
      <c r="FO40" s="70"/>
      <c r="FP40" s="70"/>
      <c r="FQ40" s="70"/>
      <c r="FR40" s="70"/>
      <c r="FS40" s="70"/>
      <c r="FT40" s="70"/>
      <c r="FU40" s="70"/>
      <c r="FV40" s="70"/>
      <c r="FW40" s="70"/>
      <c r="FX40" s="70"/>
      <c r="FY40" s="70"/>
      <c r="FZ40" s="70"/>
      <c r="GA40" s="70"/>
      <c r="GB40" s="70"/>
      <c r="GC40" s="70"/>
      <c r="GD40" s="70"/>
      <c r="GE40" s="70"/>
      <c r="GF40" s="70"/>
      <c r="GG40" s="70"/>
      <c r="GH40" s="70"/>
      <c r="GI40" s="70"/>
      <c r="GJ40" s="70"/>
      <c r="GK40" s="70"/>
      <c r="GL40" s="70"/>
      <c r="GM40" s="70"/>
      <c r="GN40" s="70"/>
      <c r="GO40" s="70"/>
      <c r="GP40" s="70"/>
      <c r="GQ40" s="70"/>
      <c r="GR40" s="70"/>
      <c r="GS40" s="70"/>
      <c r="GT40" s="70"/>
      <c r="GU40" s="70"/>
      <c r="GV40" s="70"/>
      <c r="GW40" s="70"/>
      <c r="GX40" s="70"/>
      <c r="GY40" s="73"/>
      <c r="GZ40" s="73"/>
      <c r="HA40" s="73"/>
      <c r="HB40" s="73"/>
      <c r="HC40" s="73"/>
      <c r="HD40" s="73"/>
    </row>
    <row r="41" spans="1:212" s="74" customFormat="1" outlineLevel="1" x14ac:dyDescent="0.25">
      <c r="A41" s="302"/>
      <c r="B41" s="302"/>
      <c r="C41" s="302"/>
      <c r="D41" s="302"/>
      <c r="E41" s="302"/>
      <c r="F41" s="303"/>
      <c r="G41" s="304"/>
      <c r="H41" s="115">
        <f t="shared" si="11"/>
        <v>0</v>
      </c>
      <c r="I41" s="305"/>
      <c r="J41" s="305"/>
      <c r="K41" s="303"/>
      <c r="L41" s="303"/>
      <c r="M41" s="305"/>
      <c r="N41" s="75" t="e">
        <f t="shared" si="15"/>
        <v>#DIV/0!</v>
      </c>
      <c r="O41" s="75">
        <f t="shared" si="16"/>
        <v>0</v>
      </c>
      <c r="P41" s="303"/>
      <c r="Q41" s="75">
        <f t="shared" si="17"/>
        <v>0</v>
      </c>
      <c r="R41" s="75">
        <v>0</v>
      </c>
      <c r="S41" s="76">
        <f t="shared" si="12"/>
        <v>0</v>
      </c>
      <c r="T41" s="76">
        <f t="shared" si="13"/>
        <v>0</v>
      </c>
      <c r="U41" s="76">
        <f t="shared" si="13"/>
        <v>0</v>
      </c>
      <c r="V41" s="76">
        <f t="shared" si="13"/>
        <v>0</v>
      </c>
      <c r="W41" s="76">
        <f t="shared" si="13"/>
        <v>0</v>
      </c>
      <c r="X41" s="76">
        <f t="shared" si="13"/>
        <v>0</v>
      </c>
      <c r="Y41" s="76">
        <f t="shared" si="13"/>
        <v>0</v>
      </c>
      <c r="Z41" s="76">
        <f t="shared" si="13"/>
        <v>0</v>
      </c>
      <c r="AA41" s="76">
        <f t="shared" si="13"/>
        <v>0</v>
      </c>
      <c r="AB41" s="76">
        <f t="shared" si="13"/>
        <v>0</v>
      </c>
      <c r="AC41" s="76">
        <f t="shared" si="13"/>
        <v>0</v>
      </c>
      <c r="AD41" s="76">
        <f t="shared" si="13"/>
        <v>0</v>
      </c>
      <c r="AE41" s="76">
        <f t="shared" si="13"/>
        <v>0</v>
      </c>
      <c r="AF41" s="77">
        <f t="shared" si="14"/>
        <v>0</v>
      </c>
      <c r="AG41" s="95"/>
      <c r="AH41" s="71"/>
      <c r="AI41" s="71"/>
      <c r="AJ41" s="71"/>
      <c r="AK41" s="71"/>
      <c r="AL41" s="71"/>
      <c r="AM41" s="71"/>
      <c r="AN41" s="71"/>
      <c r="AO41" s="71"/>
      <c r="AP41" s="72"/>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c r="GH41" s="70"/>
      <c r="GI41" s="70"/>
      <c r="GJ41" s="70"/>
      <c r="GK41" s="70"/>
      <c r="GL41" s="70"/>
      <c r="GM41" s="70"/>
      <c r="GN41" s="70"/>
      <c r="GO41" s="70"/>
      <c r="GP41" s="70"/>
      <c r="GQ41" s="70"/>
      <c r="GR41" s="70"/>
      <c r="GS41" s="70"/>
      <c r="GT41" s="70"/>
      <c r="GU41" s="70"/>
      <c r="GV41" s="70"/>
      <c r="GW41" s="70"/>
      <c r="GX41" s="70"/>
      <c r="GY41" s="73"/>
      <c r="GZ41" s="73"/>
      <c r="HA41" s="73"/>
      <c r="HB41" s="73"/>
      <c r="HC41" s="73"/>
      <c r="HD41" s="73"/>
    </row>
    <row r="42" spans="1:212" s="74" customFormat="1" outlineLevel="1" x14ac:dyDescent="0.25">
      <c r="A42" s="302"/>
      <c r="B42" s="302"/>
      <c r="C42" s="302"/>
      <c r="D42" s="302"/>
      <c r="E42" s="302"/>
      <c r="F42" s="303"/>
      <c r="G42" s="304"/>
      <c r="H42" s="115">
        <f t="shared" si="11"/>
        <v>0</v>
      </c>
      <c r="I42" s="305"/>
      <c r="J42" s="305"/>
      <c r="K42" s="303"/>
      <c r="L42" s="303"/>
      <c r="M42" s="305"/>
      <c r="N42" s="75" t="e">
        <f t="shared" si="15"/>
        <v>#DIV/0!</v>
      </c>
      <c r="O42" s="75">
        <f t="shared" si="16"/>
        <v>0</v>
      </c>
      <c r="P42" s="303"/>
      <c r="Q42" s="75">
        <f t="shared" si="17"/>
        <v>0</v>
      </c>
      <c r="R42" s="75">
        <v>0</v>
      </c>
      <c r="S42" s="76">
        <f t="shared" si="12"/>
        <v>0</v>
      </c>
      <c r="T42" s="76">
        <f t="shared" si="13"/>
        <v>0</v>
      </c>
      <c r="U42" s="76">
        <f t="shared" si="13"/>
        <v>0</v>
      </c>
      <c r="V42" s="76">
        <f t="shared" si="13"/>
        <v>0</v>
      </c>
      <c r="W42" s="76">
        <f t="shared" si="13"/>
        <v>0</v>
      </c>
      <c r="X42" s="76">
        <f t="shared" si="13"/>
        <v>0</v>
      </c>
      <c r="Y42" s="76">
        <f t="shared" si="13"/>
        <v>0</v>
      </c>
      <c r="Z42" s="76">
        <f t="shared" si="13"/>
        <v>0</v>
      </c>
      <c r="AA42" s="76">
        <f t="shared" si="13"/>
        <v>0</v>
      </c>
      <c r="AB42" s="76">
        <f t="shared" si="13"/>
        <v>0</v>
      </c>
      <c r="AC42" s="76">
        <f t="shared" si="13"/>
        <v>0</v>
      </c>
      <c r="AD42" s="76">
        <f t="shared" si="13"/>
        <v>0</v>
      </c>
      <c r="AE42" s="76">
        <f t="shared" si="13"/>
        <v>0</v>
      </c>
      <c r="AF42" s="77">
        <f t="shared" si="14"/>
        <v>0</v>
      </c>
      <c r="AG42" s="95"/>
      <c r="AH42" s="71"/>
      <c r="AI42" s="71"/>
      <c r="AJ42" s="71"/>
      <c r="AK42" s="71"/>
      <c r="AL42" s="71"/>
      <c r="AM42" s="71"/>
      <c r="AN42" s="71"/>
      <c r="AO42" s="71"/>
      <c r="AP42" s="72"/>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c r="GH42" s="70"/>
      <c r="GI42" s="70"/>
      <c r="GJ42" s="70"/>
      <c r="GK42" s="70"/>
      <c r="GL42" s="70"/>
      <c r="GM42" s="70"/>
      <c r="GN42" s="70"/>
      <c r="GO42" s="70"/>
      <c r="GP42" s="70"/>
      <c r="GQ42" s="70"/>
      <c r="GR42" s="70"/>
      <c r="GS42" s="70"/>
      <c r="GT42" s="70"/>
      <c r="GU42" s="70"/>
      <c r="GV42" s="70"/>
      <c r="GW42" s="70"/>
      <c r="GX42" s="70"/>
      <c r="GY42" s="73"/>
      <c r="GZ42" s="73"/>
      <c r="HA42" s="73"/>
      <c r="HB42" s="73"/>
      <c r="HC42" s="73"/>
      <c r="HD42" s="73"/>
    </row>
    <row r="43" spans="1:212" s="74" customFormat="1" outlineLevel="1" x14ac:dyDescent="0.25">
      <c r="A43" s="302"/>
      <c r="B43" s="302"/>
      <c r="C43" s="302"/>
      <c r="D43" s="302"/>
      <c r="E43" s="302"/>
      <c r="F43" s="303"/>
      <c r="G43" s="304"/>
      <c r="H43" s="115">
        <f t="shared" si="11"/>
        <v>0</v>
      </c>
      <c r="I43" s="305"/>
      <c r="J43" s="305"/>
      <c r="K43" s="303"/>
      <c r="L43" s="303"/>
      <c r="M43" s="305"/>
      <c r="N43" s="75" t="e">
        <f t="shared" si="15"/>
        <v>#DIV/0!</v>
      </c>
      <c r="O43" s="75">
        <f t="shared" si="16"/>
        <v>0</v>
      </c>
      <c r="P43" s="303"/>
      <c r="Q43" s="75">
        <f t="shared" si="17"/>
        <v>0</v>
      </c>
      <c r="R43" s="75">
        <v>0</v>
      </c>
      <c r="S43" s="76">
        <f t="shared" si="12"/>
        <v>0</v>
      </c>
      <c r="T43" s="76">
        <f t="shared" si="13"/>
        <v>0</v>
      </c>
      <c r="U43" s="76">
        <f t="shared" si="13"/>
        <v>0</v>
      </c>
      <c r="V43" s="76">
        <f t="shared" si="13"/>
        <v>0</v>
      </c>
      <c r="W43" s="76">
        <f t="shared" si="13"/>
        <v>0</v>
      </c>
      <c r="X43" s="76">
        <f t="shared" si="13"/>
        <v>0</v>
      </c>
      <c r="Y43" s="76">
        <f t="shared" si="13"/>
        <v>0</v>
      </c>
      <c r="Z43" s="76">
        <f t="shared" si="13"/>
        <v>0</v>
      </c>
      <c r="AA43" s="76">
        <f t="shared" si="13"/>
        <v>0</v>
      </c>
      <c r="AB43" s="76">
        <f t="shared" si="13"/>
        <v>0</v>
      </c>
      <c r="AC43" s="76">
        <f t="shared" si="13"/>
        <v>0</v>
      </c>
      <c r="AD43" s="76">
        <f t="shared" si="13"/>
        <v>0</v>
      </c>
      <c r="AE43" s="76">
        <f t="shared" si="13"/>
        <v>0</v>
      </c>
      <c r="AF43" s="77">
        <f t="shared" si="14"/>
        <v>0</v>
      </c>
      <c r="AG43" s="95"/>
      <c r="AH43" s="71"/>
      <c r="AI43" s="71"/>
      <c r="AJ43" s="71"/>
      <c r="AK43" s="71"/>
      <c r="AL43" s="71"/>
      <c r="AM43" s="71"/>
      <c r="AN43" s="71"/>
      <c r="AO43" s="71"/>
      <c r="AP43" s="72"/>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c r="GH43" s="70"/>
      <c r="GI43" s="70"/>
      <c r="GJ43" s="70"/>
      <c r="GK43" s="70"/>
      <c r="GL43" s="70"/>
      <c r="GM43" s="70"/>
      <c r="GN43" s="70"/>
      <c r="GO43" s="70"/>
      <c r="GP43" s="70"/>
      <c r="GQ43" s="70"/>
      <c r="GR43" s="70"/>
      <c r="GS43" s="70"/>
      <c r="GT43" s="70"/>
      <c r="GU43" s="70"/>
      <c r="GV43" s="70"/>
      <c r="GW43" s="70"/>
      <c r="GX43" s="70"/>
      <c r="GY43" s="73"/>
      <c r="GZ43" s="73"/>
      <c r="HA43" s="73"/>
      <c r="HB43" s="73"/>
      <c r="HC43" s="73"/>
      <c r="HD43" s="73"/>
    </row>
    <row r="44" spans="1:212" s="12" customFormat="1" x14ac:dyDescent="0.25">
      <c r="AG44" s="30"/>
    </row>
    <row r="45" spans="1:212" x14ac:dyDescent="0.25">
      <c r="A45" s="1" t="s">
        <v>139</v>
      </c>
      <c r="T45" s="79">
        <f t="shared" ref="T45:AF45" si="18">SUM(T36:T44)</f>
        <v>5877.1929824561403</v>
      </c>
      <c r="U45" s="79">
        <f t="shared" si="18"/>
        <v>5877.1929824561403</v>
      </c>
      <c r="V45" s="79">
        <f t="shared" si="18"/>
        <v>5877.1929824561403</v>
      </c>
      <c r="W45" s="79">
        <f t="shared" si="18"/>
        <v>5877.1929824561403</v>
      </c>
      <c r="X45" s="79">
        <f t="shared" si="18"/>
        <v>5877.1929824561403</v>
      </c>
      <c r="Y45" s="79">
        <f t="shared" si="18"/>
        <v>5877.1929824561403</v>
      </c>
      <c r="Z45" s="79">
        <f t="shared" si="18"/>
        <v>5877.1929824561403</v>
      </c>
      <c r="AA45" s="79">
        <f t="shared" si="18"/>
        <v>5877.1929824561403</v>
      </c>
      <c r="AB45" s="79">
        <f t="shared" si="18"/>
        <v>5877.1929824561403</v>
      </c>
      <c r="AC45" s="79">
        <f t="shared" si="18"/>
        <v>5877.1929824561403</v>
      </c>
      <c r="AD45" s="79">
        <f t="shared" si="18"/>
        <v>5877.1929824561403</v>
      </c>
      <c r="AE45" s="79">
        <f t="shared" si="18"/>
        <v>5877.1929824561403</v>
      </c>
      <c r="AF45" s="79">
        <f t="shared" si="18"/>
        <v>70526.315789473694</v>
      </c>
    </row>
    <row r="46" spans="1:212" x14ac:dyDescent="0.25">
      <c r="A46" s="1" t="s">
        <v>102</v>
      </c>
      <c r="B46" s="50">
        <v>9.5000000000000001E-2</v>
      </c>
      <c r="T46" s="80">
        <f t="shared" ref="T46:AF46" si="19">T45*$B$30</f>
        <v>558.33333333333337</v>
      </c>
      <c r="U46" s="80">
        <f t="shared" si="19"/>
        <v>558.33333333333337</v>
      </c>
      <c r="V46" s="80">
        <f t="shared" si="19"/>
        <v>558.33333333333337</v>
      </c>
      <c r="W46" s="80">
        <f t="shared" si="19"/>
        <v>558.33333333333337</v>
      </c>
      <c r="X46" s="80">
        <f t="shared" si="19"/>
        <v>558.33333333333337</v>
      </c>
      <c r="Y46" s="80">
        <f t="shared" si="19"/>
        <v>558.33333333333337</v>
      </c>
      <c r="Z46" s="80">
        <f t="shared" si="19"/>
        <v>558.33333333333337</v>
      </c>
      <c r="AA46" s="80">
        <f t="shared" si="19"/>
        <v>558.33333333333337</v>
      </c>
      <c r="AB46" s="80">
        <f t="shared" si="19"/>
        <v>558.33333333333337</v>
      </c>
      <c r="AC46" s="80">
        <f t="shared" si="19"/>
        <v>558.33333333333337</v>
      </c>
      <c r="AD46" s="80">
        <f t="shared" si="19"/>
        <v>558.33333333333337</v>
      </c>
      <c r="AE46" s="80">
        <f t="shared" si="19"/>
        <v>558.33333333333337</v>
      </c>
      <c r="AF46" s="80">
        <f t="shared" si="19"/>
        <v>6700.0000000000009</v>
      </c>
    </row>
    <row r="47" spans="1:212" ht="16.5" thickBot="1" x14ac:dyDescent="0.3">
      <c r="A47" s="1" t="s">
        <v>140</v>
      </c>
      <c r="T47" s="78">
        <f t="shared" ref="T47:AF47" si="20">T45+T46</f>
        <v>6435.5263157894733</v>
      </c>
      <c r="U47" s="78">
        <f t="shared" si="20"/>
        <v>6435.5263157894733</v>
      </c>
      <c r="V47" s="78">
        <f t="shared" si="20"/>
        <v>6435.5263157894733</v>
      </c>
      <c r="W47" s="78">
        <f t="shared" si="20"/>
        <v>6435.5263157894733</v>
      </c>
      <c r="X47" s="78">
        <f t="shared" si="20"/>
        <v>6435.5263157894733</v>
      </c>
      <c r="Y47" s="78">
        <f t="shared" si="20"/>
        <v>6435.5263157894733</v>
      </c>
      <c r="Z47" s="78">
        <f t="shared" si="20"/>
        <v>6435.5263157894733</v>
      </c>
      <c r="AA47" s="78">
        <f t="shared" si="20"/>
        <v>6435.5263157894733</v>
      </c>
      <c r="AB47" s="78">
        <f t="shared" si="20"/>
        <v>6435.5263157894733</v>
      </c>
      <c r="AC47" s="78">
        <f t="shared" si="20"/>
        <v>6435.5263157894733</v>
      </c>
      <c r="AD47" s="78">
        <f t="shared" si="20"/>
        <v>6435.5263157894733</v>
      </c>
      <c r="AE47" s="78">
        <f t="shared" si="20"/>
        <v>6435.5263157894733</v>
      </c>
      <c r="AF47" s="78">
        <f t="shared" si="20"/>
        <v>77226.315789473694</v>
      </c>
    </row>
    <row r="48" spans="1:212" ht="16.5" thickTop="1" x14ac:dyDescent="0.25">
      <c r="A48" s="1"/>
      <c r="T48" s="80"/>
      <c r="U48" s="80"/>
      <c r="V48" s="80"/>
      <c r="W48" s="80"/>
      <c r="X48" s="80"/>
      <c r="Y48" s="80"/>
      <c r="Z48" s="80"/>
      <c r="AA48" s="80"/>
      <c r="AB48" s="80"/>
      <c r="AC48" s="80"/>
      <c r="AD48" s="80"/>
      <c r="AE48" s="80"/>
      <c r="AF48" s="80"/>
    </row>
    <row r="49" spans="1:33" x14ac:dyDescent="0.25">
      <c r="A49" s="1" t="s">
        <v>215</v>
      </c>
      <c r="T49" s="97">
        <f>T45+T29</f>
        <v>13377.192982456141</v>
      </c>
      <c r="U49" s="97">
        <f t="shared" ref="U49:AF49" si="21">U45+U29</f>
        <v>13377.192982456141</v>
      </c>
      <c r="V49" s="97">
        <f t="shared" si="21"/>
        <v>13377.192982456141</v>
      </c>
      <c r="W49" s="97">
        <f t="shared" si="21"/>
        <v>13377.192982456141</v>
      </c>
      <c r="X49" s="97">
        <f t="shared" si="21"/>
        <v>13377.192982456141</v>
      </c>
      <c r="Y49" s="97">
        <f t="shared" si="21"/>
        <v>13377.192982456141</v>
      </c>
      <c r="Z49" s="97">
        <f t="shared" si="21"/>
        <v>13377.192982456141</v>
      </c>
      <c r="AA49" s="97">
        <f t="shared" si="21"/>
        <v>13377.192982456141</v>
      </c>
      <c r="AB49" s="97">
        <f t="shared" si="21"/>
        <v>13377.192982456141</v>
      </c>
      <c r="AC49" s="97">
        <f t="shared" si="21"/>
        <v>13377.192982456141</v>
      </c>
      <c r="AD49" s="97">
        <f t="shared" si="21"/>
        <v>13377.192982456141</v>
      </c>
      <c r="AE49" s="97">
        <f t="shared" si="21"/>
        <v>13377.192982456141</v>
      </c>
      <c r="AF49" s="97">
        <f t="shared" si="21"/>
        <v>160526.31578947371</v>
      </c>
    </row>
    <row r="50" spans="1:33" x14ac:dyDescent="0.25">
      <c r="A50" s="1" t="s">
        <v>102</v>
      </c>
      <c r="T50" s="97">
        <f t="shared" ref="T50:AF51" si="22">T46+T30</f>
        <v>1270.8333333333335</v>
      </c>
      <c r="U50" s="97">
        <f t="shared" si="22"/>
        <v>1270.8333333333335</v>
      </c>
      <c r="V50" s="97">
        <f t="shared" si="22"/>
        <v>1270.8333333333335</v>
      </c>
      <c r="W50" s="97">
        <f t="shared" si="22"/>
        <v>1270.8333333333335</v>
      </c>
      <c r="X50" s="97">
        <f t="shared" si="22"/>
        <v>1270.8333333333335</v>
      </c>
      <c r="Y50" s="97">
        <f t="shared" si="22"/>
        <v>1270.8333333333335</v>
      </c>
      <c r="Z50" s="97">
        <f t="shared" si="22"/>
        <v>1270.8333333333335</v>
      </c>
      <c r="AA50" s="97">
        <f t="shared" si="22"/>
        <v>1270.8333333333335</v>
      </c>
      <c r="AB50" s="97">
        <f t="shared" si="22"/>
        <v>1270.8333333333335</v>
      </c>
      <c r="AC50" s="97">
        <f t="shared" si="22"/>
        <v>1270.8333333333335</v>
      </c>
      <c r="AD50" s="97">
        <f t="shared" si="22"/>
        <v>1270.8333333333335</v>
      </c>
      <c r="AE50" s="97">
        <f t="shared" si="22"/>
        <v>1270.8333333333335</v>
      </c>
      <c r="AF50" s="97">
        <f t="shared" si="22"/>
        <v>15250</v>
      </c>
    </row>
    <row r="51" spans="1:33" ht="16.5" thickBot="1" x14ac:dyDescent="0.3">
      <c r="A51" s="1" t="s">
        <v>222</v>
      </c>
      <c r="T51" s="98">
        <f t="shared" si="22"/>
        <v>14648.026315789473</v>
      </c>
      <c r="U51" s="98">
        <f t="shared" si="22"/>
        <v>14648.026315789473</v>
      </c>
      <c r="V51" s="98">
        <f t="shared" si="22"/>
        <v>14648.026315789473</v>
      </c>
      <c r="W51" s="98">
        <f t="shared" si="22"/>
        <v>14648.026315789473</v>
      </c>
      <c r="X51" s="98">
        <f t="shared" si="22"/>
        <v>14648.026315789473</v>
      </c>
      <c r="Y51" s="98">
        <f t="shared" si="22"/>
        <v>14648.026315789473</v>
      </c>
      <c r="Z51" s="98">
        <f t="shared" si="22"/>
        <v>14648.026315789473</v>
      </c>
      <c r="AA51" s="98">
        <f t="shared" si="22"/>
        <v>14648.026315789473</v>
      </c>
      <c r="AB51" s="98">
        <f t="shared" si="22"/>
        <v>14648.026315789473</v>
      </c>
      <c r="AC51" s="98">
        <f t="shared" si="22"/>
        <v>14648.026315789473</v>
      </c>
      <c r="AD51" s="98">
        <f t="shared" si="22"/>
        <v>14648.026315789473</v>
      </c>
      <c r="AE51" s="98">
        <f t="shared" si="22"/>
        <v>14648.026315789473</v>
      </c>
      <c r="AF51" s="98">
        <f t="shared" si="22"/>
        <v>175776.31578947371</v>
      </c>
    </row>
    <row r="52" spans="1:33" ht="16.5" thickTop="1" x14ac:dyDescent="0.25">
      <c r="A52" s="1"/>
      <c r="T52" s="80"/>
      <c r="U52" s="80"/>
      <c r="V52" s="80"/>
      <c r="W52" s="80"/>
      <c r="X52" s="80"/>
      <c r="Y52" s="80"/>
      <c r="Z52" s="80"/>
      <c r="AA52" s="80"/>
      <c r="AB52" s="80"/>
      <c r="AC52" s="80"/>
      <c r="AD52" s="80"/>
      <c r="AE52" s="80"/>
      <c r="AF52" s="80"/>
    </row>
    <row r="53" spans="1:33" x14ac:dyDescent="0.25">
      <c r="A53" s="1"/>
      <c r="T53" s="80"/>
      <c r="U53" s="80"/>
      <c r="V53" s="80"/>
      <c r="W53" s="80"/>
      <c r="X53" s="80"/>
      <c r="Y53" s="80"/>
      <c r="Z53" s="80"/>
      <c r="AA53" s="80"/>
      <c r="AB53" s="80"/>
      <c r="AC53" s="80"/>
      <c r="AD53" s="80"/>
      <c r="AE53" s="80"/>
      <c r="AF53" s="80"/>
    </row>
    <row r="54" spans="1:33" x14ac:dyDescent="0.25">
      <c r="A54" s="1"/>
      <c r="T54" s="80"/>
      <c r="U54" s="80"/>
      <c r="V54" s="80"/>
      <c r="W54" s="80"/>
      <c r="X54" s="80"/>
      <c r="Y54" s="80"/>
      <c r="Z54" s="80"/>
      <c r="AA54" s="80"/>
      <c r="AB54" s="80"/>
      <c r="AC54" s="80"/>
      <c r="AD54" s="80"/>
      <c r="AE54" s="80"/>
      <c r="AF54" s="80"/>
    </row>
    <row r="55" spans="1:33" x14ac:dyDescent="0.25">
      <c r="A55" s="1"/>
      <c r="T55" s="80"/>
      <c r="U55" s="80"/>
      <c r="V55" s="80"/>
      <c r="W55" s="80"/>
      <c r="X55" s="80"/>
      <c r="Y55" s="80"/>
      <c r="Z55" s="80"/>
      <c r="AA55" s="80"/>
      <c r="AB55" s="80"/>
      <c r="AC55" s="80"/>
      <c r="AD55" s="80"/>
      <c r="AE55" s="80"/>
      <c r="AF55" s="80"/>
    </row>
    <row r="56" spans="1:33" x14ac:dyDescent="0.25">
      <c r="A56" s="1"/>
      <c r="T56" s="80"/>
      <c r="U56" s="80"/>
      <c r="V56" s="80"/>
      <c r="W56" s="80"/>
      <c r="X56" s="80"/>
      <c r="Y56" s="80"/>
      <c r="Z56" s="80"/>
      <c r="AA56" s="80"/>
      <c r="AB56" s="80"/>
      <c r="AC56" s="80"/>
      <c r="AD56" s="80"/>
      <c r="AE56" s="80"/>
      <c r="AF56" s="80"/>
    </row>
    <row r="57" spans="1:33" x14ac:dyDescent="0.25">
      <c r="A57" s="1"/>
      <c r="T57" s="80"/>
      <c r="U57" s="80"/>
      <c r="V57" s="80"/>
      <c r="W57" s="80"/>
      <c r="X57" s="80"/>
      <c r="Y57" s="80"/>
      <c r="Z57" s="80"/>
      <c r="AA57" s="80"/>
      <c r="AB57" s="80"/>
      <c r="AC57" s="80"/>
      <c r="AD57" s="80"/>
      <c r="AE57" s="80"/>
      <c r="AF57" s="80"/>
    </row>
    <row r="58" spans="1:33" x14ac:dyDescent="0.25">
      <c r="A58" s="1"/>
      <c r="T58" s="80"/>
      <c r="U58" s="80"/>
      <c r="V58" s="80"/>
      <c r="W58" s="80"/>
      <c r="X58" s="80"/>
      <c r="Y58" s="80"/>
      <c r="Z58" s="80"/>
      <c r="AA58" s="80"/>
      <c r="AB58" s="80"/>
      <c r="AC58" s="80"/>
      <c r="AD58" s="80"/>
      <c r="AE58" s="80"/>
      <c r="AF58" s="80"/>
    </row>
    <row r="59" spans="1:33" x14ac:dyDescent="0.25">
      <c r="A59" s="1"/>
      <c r="T59" s="80"/>
      <c r="U59" s="80"/>
      <c r="V59" s="80"/>
      <c r="W59" s="80"/>
      <c r="X59" s="80"/>
      <c r="Y59" s="80"/>
      <c r="Z59" s="80"/>
      <c r="AA59" s="80"/>
      <c r="AB59" s="80"/>
      <c r="AC59" s="80"/>
      <c r="AD59" s="80"/>
      <c r="AE59" s="80"/>
      <c r="AF59" s="80"/>
    </row>
    <row r="60" spans="1:33" x14ac:dyDescent="0.25">
      <c r="A60" s="1"/>
      <c r="T60" s="80"/>
      <c r="U60" s="80"/>
      <c r="V60" s="80"/>
      <c r="W60" s="80"/>
      <c r="X60" s="80"/>
      <c r="Y60" s="80"/>
      <c r="Z60" s="80"/>
      <c r="AA60" s="80"/>
      <c r="AB60" s="80"/>
      <c r="AC60" s="80"/>
      <c r="AD60" s="80"/>
      <c r="AE60" s="80"/>
      <c r="AF60" s="80"/>
    </row>
    <row r="61" spans="1:33" x14ac:dyDescent="0.25">
      <c r="A61" s="12"/>
      <c r="B61" s="50"/>
      <c r="T61" s="32"/>
    </row>
    <row r="63" spans="1:33" x14ac:dyDescent="0.25">
      <c r="O63" s="12" t="s">
        <v>117</v>
      </c>
      <c r="P63" s="12" t="s">
        <v>103</v>
      </c>
      <c r="Q63" s="51">
        <f>'Act vs Bud'!B46</f>
        <v>44378</v>
      </c>
      <c r="R63" s="51"/>
      <c r="S63" s="51"/>
      <c r="T63" s="51"/>
      <c r="U63" s="51"/>
      <c r="V63" s="51"/>
      <c r="W63" s="51"/>
      <c r="X63" s="51"/>
      <c r="Y63" s="51"/>
      <c r="Z63" s="51"/>
      <c r="AA63" s="51"/>
      <c r="AB63" s="51"/>
      <c r="AC63" s="51"/>
      <c r="AD63" s="51"/>
      <c r="AE63" s="51"/>
      <c r="AF63" s="51"/>
      <c r="AG63" s="96"/>
    </row>
    <row r="64" spans="1:33" x14ac:dyDescent="0.25">
      <c r="O64" s="12" t="s">
        <v>119</v>
      </c>
      <c r="P64" s="12" t="s">
        <v>118</v>
      </c>
      <c r="Q64" s="51">
        <f>'Act vs Bud'!B47</f>
        <v>44409</v>
      </c>
    </row>
    <row r="65" spans="17:17" x14ac:dyDescent="0.25">
      <c r="Q65" s="51">
        <f>'Act vs Bud'!B48</f>
        <v>44440</v>
      </c>
    </row>
    <row r="66" spans="17:17" x14ac:dyDescent="0.25">
      <c r="Q66" s="51">
        <f>'Act vs Bud'!B49</f>
        <v>44471</v>
      </c>
    </row>
    <row r="67" spans="17:17" x14ac:dyDescent="0.25">
      <c r="Q67" s="51">
        <f>'Act vs Bud'!B50</f>
        <v>44502</v>
      </c>
    </row>
    <row r="68" spans="17:17" x14ac:dyDescent="0.25">
      <c r="Q68" s="51">
        <f>'Act vs Bud'!B51</f>
        <v>44533</v>
      </c>
    </row>
    <row r="69" spans="17:17" x14ac:dyDescent="0.25">
      <c r="Q69" s="51">
        <f>'Act vs Bud'!B52</f>
        <v>44564</v>
      </c>
    </row>
    <row r="70" spans="17:17" x14ac:dyDescent="0.25">
      <c r="Q70" s="51">
        <f>'Act vs Bud'!B53</f>
        <v>44595</v>
      </c>
    </row>
    <row r="71" spans="17:17" x14ac:dyDescent="0.25">
      <c r="Q71" s="51">
        <f>'Act vs Bud'!B54</f>
        <v>44626</v>
      </c>
    </row>
    <row r="72" spans="17:17" x14ac:dyDescent="0.25">
      <c r="Q72" s="51">
        <f>'Act vs Bud'!B55</f>
        <v>44657</v>
      </c>
    </row>
    <row r="73" spans="17:17" x14ac:dyDescent="0.25">
      <c r="Q73" s="51">
        <f>'Act vs Bud'!B56</f>
        <v>44688</v>
      </c>
    </row>
    <row r="74" spans="17:17" x14ac:dyDescent="0.25">
      <c r="Q74" s="51">
        <f>'Act vs Bud'!B57</f>
        <v>44719</v>
      </c>
    </row>
    <row r="75" spans="17:17" x14ac:dyDescent="0.25">
      <c r="Q75" s="51"/>
    </row>
  </sheetData>
  <mergeCells count="4">
    <mergeCell ref="B2:E2"/>
    <mergeCell ref="B3:E3"/>
    <mergeCell ref="A21:E21"/>
    <mergeCell ref="A35:E35"/>
  </mergeCells>
  <conditionalFormatting sqref="EU22:EV26 BK22:BL26 DC22:DD26">
    <cfRule type="cellIs" dxfId="3" priority="4" stopIfTrue="1" operator="lessThan">
      <formula>1</formula>
    </cfRule>
  </conditionalFormatting>
  <conditionalFormatting sqref="DC27:DD27 BK27:BL27 EU27:EV27">
    <cfRule type="cellIs" dxfId="2" priority="3" stopIfTrue="1" operator="lessThan">
      <formula>1</formula>
    </cfRule>
  </conditionalFormatting>
  <conditionalFormatting sqref="EU36:EV36 BK36:BL36 DC36:DD36">
    <cfRule type="cellIs" dxfId="1" priority="2" stopIfTrue="1" operator="lessThan">
      <formula>1</formula>
    </cfRule>
  </conditionalFormatting>
  <conditionalFormatting sqref="EU37:EV43 BK37:BL43 DC37:DD43">
    <cfRule type="cellIs" dxfId="0" priority="1" stopIfTrue="1" operator="lessThan">
      <formula>1</formula>
    </cfRule>
  </conditionalFormatting>
  <dataValidations count="8">
    <dataValidation type="list" allowBlank="1" showInputMessage="1" showErrorMessage="1" sqref="M22:M27 M36:M43" xr:uid="{00000000-0002-0000-0900-000000000000}">
      <formula1>$Q$63:$Q$74</formula1>
    </dataValidation>
    <dataValidation type="list" allowBlank="1" showInputMessage="1" showErrorMessage="1" sqref="C22:C27 C36:C43" xr:uid="{00000000-0002-0000-0900-000001000000}">
      <formula1>$O$63:$O$64</formula1>
    </dataValidation>
    <dataValidation type="list" allowBlank="1" showInputMessage="1" showErrorMessage="1" sqref="A22:A27 A36:A43" xr:uid="{00000000-0002-0000-0900-000002000000}">
      <formula1>$P$63:$P$64</formula1>
    </dataValidation>
    <dataValidation type="list" allowBlank="1" showInputMessage="1" showErrorMessage="1" sqref="I22:J27 I36:J43" xr:uid="{00000000-0002-0000-0900-000003000000}">
      <formula1>$Q$63:$Q$75</formula1>
    </dataValidation>
    <dataValidation type="list" allowBlank="1" showInputMessage="1" showErrorMessage="1" sqref="EY22:EY27 EU36:EV43 EY36:EY43 EU22:EV27" xr:uid="{00000000-0002-0000-0900-000004000000}">
      <formula1>$FF$7:$FQ$7</formula1>
    </dataValidation>
    <dataValidation type="list" allowBlank="1" showInputMessage="1" showErrorMessage="1" sqref="DG22:DG27 DC36:DD43 DG36:DG43 DC22:DD27" xr:uid="{00000000-0002-0000-0900-000005000000}">
      <formula1>$DN$7:$DY$7</formula1>
    </dataValidation>
    <dataValidation type="list" allowBlank="1" showInputMessage="1" showErrorMessage="1" sqref="BO22:BO27 BK36:BL43 BO36:BO43 BK22:BL27" xr:uid="{00000000-0002-0000-0900-000006000000}">
      <formula1>$BV$7:$CG$7</formula1>
    </dataValidation>
    <dataValidation type="list" allowBlank="1" showInputMessage="1" showErrorMessage="1" sqref="EP22:EP27 CX22:CX27 BF22:BF27 EP36:EP43 CX36:CX43 BF36:BF43" xr:uid="{00000000-0002-0000-0900-000007000000}">
      <formula1>#REF!</formula1>
    </dataValidation>
  </dataValidations>
  <pageMargins left="0.70866141732283472" right="0.70866141732283472" top="0.74803149606299213" bottom="0.74803149606299213" header="0.31496062992125984" footer="0.31496062992125984"/>
  <pageSetup paperSize="9" scale="3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BCD9DB"/>
    <pageSetUpPr fitToPage="1"/>
  </sheetPr>
  <dimension ref="A1:J77"/>
  <sheetViews>
    <sheetView view="pageBreakPreview" zoomScale="60" zoomScaleNormal="100" workbookViewId="0">
      <selection activeCell="E27" sqref="E27"/>
    </sheetView>
  </sheetViews>
  <sheetFormatPr defaultRowHeight="15" x14ac:dyDescent="0.2"/>
  <cols>
    <col min="1" max="1" width="28.42578125" style="199" customWidth="1"/>
    <col min="2" max="2" width="36.140625" style="199" bestFit="1" customWidth="1"/>
    <col min="3" max="3" width="10.5703125" style="199" bestFit="1" customWidth="1"/>
    <col min="4" max="4" width="14.85546875" style="199" bestFit="1" customWidth="1"/>
    <col min="5" max="5" width="73.28515625" style="199" customWidth="1"/>
    <col min="6" max="6" width="56.42578125" style="199" customWidth="1"/>
    <col min="7" max="16384" width="9.140625" style="199"/>
  </cols>
  <sheetData>
    <row r="1" spans="1:10" ht="30.75" thickBot="1" x14ac:dyDescent="0.45">
      <c r="A1" s="278" t="s">
        <v>189</v>
      </c>
      <c r="B1" s="198"/>
    </row>
    <row r="2" spans="1:10" ht="18.75" thickBot="1" x14ac:dyDescent="0.3">
      <c r="A2" s="279" t="s">
        <v>33</v>
      </c>
      <c r="B2" s="374">
        <f>Budget!B2</f>
        <v>0</v>
      </c>
      <c r="C2" s="375"/>
      <c r="D2" s="375"/>
    </row>
    <row r="3" spans="1:10" ht="18.75" thickBot="1" x14ac:dyDescent="0.3">
      <c r="A3" s="279" t="s">
        <v>34</v>
      </c>
      <c r="B3" s="374" t="str">
        <f>Budget!B3</f>
        <v>n/a</v>
      </c>
      <c r="C3" s="375"/>
      <c r="D3" s="375"/>
    </row>
    <row r="4" spans="1:10" ht="18" x14ac:dyDescent="0.2">
      <c r="A4" s="202"/>
      <c r="B4" s="308"/>
      <c r="C4" s="308"/>
      <c r="D4" s="308"/>
    </row>
    <row r="5" spans="1:10" ht="18" x14ac:dyDescent="0.2">
      <c r="A5" s="202"/>
      <c r="B5" s="308"/>
      <c r="C5" s="308"/>
      <c r="D5" s="308"/>
    </row>
    <row r="6" spans="1:10" ht="55.5" customHeight="1" x14ac:dyDescent="0.2">
      <c r="A6" s="380" t="s">
        <v>342</v>
      </c>
      <c r="B6" s="401"/>
      <c r="C6" s="401"/>
      <c r="D6" s="401"/>
    </row>
    <row r="7" spans="1:10" ht="18.75" thickBot="1" x14ac:dyDescent="0.25">
      <c r="A7" s="202"/>
      <c r="B7" s="308"/>
      <c r="C7" s="308"/>
      <c r="D7" s="308"/>
    </row>
    <row r="8" spans="1:10" ht="15.75" thickBot="1" x14ac:dyDescent="0.25">
      <c r="A8" s="298" t="s">
        <v>221</v>
      </c>
      <c r="B8" s="298" t="s">
        <v>190</v>
      </c>
      <c r="C8" s="298" t="s">
        <v>14</v>
      </c>
      <c r="D8" s="298" t="s">
        <v>191</v>
      </c>
      <c r="E8" s="298" t="s">
        <v>192</v>
      </c>
      <c r="F8" s="298" t="s">
        <v>193</v>
      </c>
    </row>
    <row r="9" spans="1:10" ht="15.75" x14ac:dyDescent="0.2">
      <c r="A9" s="312" t="s">
        <v>331</v>
      </c>
      <c r="B9" s="313" t="s">
        <v>332</v>
      </c>
      <c r="C9" s="314" t="e">
        <f>Budget!O66/Budget!O69</f>
        <v>#DIV/0!</v>
      </c>
      <c r="D9" s="315">
        <v>0.2</v>
      </c>
      <c r="E9" s="316"/>
      <c r="F9" s="317"/>
      <c r="G9" s="297"/>
      <c r="H9" s="297"/>
      <c r="I9" s="297"/>
      <c r="J9" s="297"/>
    </row>
    <row r="10" spans="1:10" ht="16.5" thickBot="1" x14ac:dyDescent="0.3">
      <c r="A10" s="318" t="s">
        <v>333</v>
      </c>
      <c r="B10" s="319" t="s">
        <v>334</v>
      </c>
      <c r="C10" s="320" t="e">
        <f>Budget!O67/Budget!O69</f>
        <v>#DIV/0!</v>
      </c>
      <c r="D10" s="321">
        <v>0.8</v>
      </c>
      <c r="E10" s="322"/>
      <c r="F10" s="323"/>
      <c r="G10" s="297"/>
      <c r="H10" s="297"/>
      <c r="I10" s="297"/>
      <c r="J10" s="297"/>
    </row>
    <row r="11" spans="1:10" ht="15.75" x14ac:dyDescent="0.2">
      <c r="A11" s="312" t="s">
        <v>254</v>
      </c>
      <c r="B11" s="313" t="s">
        <v>255</v>
      </c>
      <c r="C11" s="314" t="e">
        <f>Budget!O82</f>
        <v>#DIV/0!</v>
      </c>
      <c r="D11" s="315">
        <v>0.72</v>
      </c>
      <c r="E11" s="316"/>
      <c r="F11" s="317"/>
      <c r="G11" s="297"/>
      <c r="H11" s="297"/>
      <c r="I11" s="297"/>
      <c r="J11" s="297"/>
    </row>
    <row r="12" spans="1:10" ht="15.75" thickBot="1" x14ac:dyDescent="0.25">
      <c r="A12" s="324"/>
      <c r="B12" s="319"/>
      <c r="C12" s="320"/>
      <c r="D12" s="321"/>
      <c r="E12" s="322"/>
      <c r="F12" s="323"/>
      <c r="G12" s="297"/>
      <c r="H12" s="297"/>
      <c r="I12" s="297"/>
      <c r="J12" s="297"/>
    </row>
    <row r="13" spans="1:10" ht="15.75" x14ac:dyDescent="0.2">
      <c r="A13" s="312" t="s">
        <v>256</v>
      </c>
      <c r="B13" s="313" t="s">
        <v>343</v>
      </c>
      <c r="C13" s="314" t="e">
        <f>Budget!O83</f>
        <v>#DIV/0!</v>
      </c>
      <c r="D13" s="315">
        <v>0.63</v>
      </c>
      <c r="E13" s="316"/>
      <c r="F13" s="317"/>
      <c r="G13" s="297"/>
      <c r="H13" s="297"/>
      <c r="I13" s="297"/>
      <c r="J13" s="297"/>
    </row>
    <row r="14" spans="1:10" ht="15.75" thickBot="1" x14ac:dyDescent="0.25">
      <c r="A14" s="325"/>
      <c r="B14" s="326"/>
      <c r="C14" s="327"/>
      <c r="D14" s="328"/>
      <c r="E14" s="322"/>
      <c r="F14" s="323"/>
      <c r="G14" s="297"/>
      <c r="H14" s="297"/>
      <c r="I14" s="297"/>
      <c r="J14" s="297"/>
    </row>
    <row r="15" spans="1:10" s="334" customFormat="1" ht="45" x14ac:dyDescent="0.25">
      <c r="A15" s="329" t="s">
        <v>344</v>
      </c>
      <c r="B15" s="330" t="s">
        <v>345</v>
      </c>
      <c r="C15" s="331">
        <f>Budget!O66/SUM('Staff costs'!H22:H27)</f>
        <v>0</v>
      </c>
      <c r="D15" s="332">
        <v>135000</v>
      </c>
      <c r="E15" s="333" t="s">
        <v>276</v>
      </c>
      <c r="F15" s="317" t="s">
        <v>277</v>
      </c>
    </row>
    <row r="16" spans="1:10" ht="30" x14ac:dyDescent="0.2">
      <c r="A16" s="324"/>
      <c r="B16" s="319"/>
      <c r="C16" s="335"/>
      <c r="D16" s="336"/>
      <c r="E16" s="337" t="s">
        <v>278</v>
      </c>
      <c r="F16" s="323" t="s">
        <v>279</v>
      </c>
      <c r="G16" s="297"/>
      <c r="H16" s="297"/>
      <c r="I16" s="297"/>
      <c r="J16" s="297"/>
    </row>
    <row r="17" spans="1:10" ht="45" x14ac:dyDescent="0.2">
      <c r="A17" s="324"/>
      <c r="B17" s="319"/>
      <c r="C17" s="335"/>
      <c r="D17" s="336"/>
      <c r="E17" s="337" t="s">
        <v>280</v>
      </c>
      <c r="F17" s="323" t="s">
        <v>281</v>
      </c>
      <c r="G17" s="297"/>
      <c r="H17" s="297"/>
      <c r="I17" s="297"/>
      <c r="J17" s="297"/>
    </row>
    <row r="18" spans="1:10" ht="30" x14ac:dyDescent="0.2">
      <c r="A18" s="324"/>
      <c r="B18" s="319"/>
      <c r="C18" s="335"/>
      <c r="D18" s="336"/>
      <c r="E18" s="337" t="s">
        <v>282</v>
      </c>
      <c r="F18" s="323" t="s">
        <v>283</v>
      </c>
      <c r="G18" s="297"/>
      <c r="H18" s="297"/>
      <c r="I18" s="297"/>
      <c r="J18" s="297"/>
    </row>
    <row r="19" spans="1:10" ht="45" x14ac:dyDescent="0.2">
      <c r="A19" s="324"/>
      <c r="B19" s="319"/>
      <c r="C19" s="335"/>
      <c r="D19" s="336"/>
      <c r="E19" s="337" t="s">
        <v>284</v>
      </c>
      <c r="F19" s="323" t="s">
        <v>466</v>
      </c>
      <c r="G19" s="297"/>
      <c r="H19" s="297"/>
      <c r="I19" s="297"/>
      <c r="J19" s="297"/>
    </row>
    <row r="20" spans="1:10" ht="30" x14ac:dyDescent="0.2">
      <c r="A20" s="324"/>
      <c r="B20" s="319"/>
      <c r="C20" s="335"/>
      <c r="D20" s="336"/>
      <c r="E20" s="337" t="s">
        <v>285</v>
      </c>
      <c r="F20" s="323" t="s">
        <v>286</v>
      </c>
      <c r="G20" s="297"/>
      <c r="H20" s="297"/>
      <c r="I20" s="297"/>
      <c r="J20" s="297"/>
    </row>
    <row r="21" spans="1:10" ht="30" x14ac:dyDescent="0.2">
      <c r="A21" s="324"/>
      <c r="B21" s="319"/>
      <c r="C21" s="335"/>
      <c r="D21" s="336"/>
      <c r="E21" s="337" t="s">
        <v>287</v>
      </c>
      <c r="F21" s="323" t="s">
        <v>288</v>
      </c>
      <c r="G21" s="297"/>
      <c r="H21" s="297"/>
      <c r="I21" s="297"/>
      <c r="J21" s="297"/>
    </row>
    <row r="22" spans="1:10" ht="30" x14ac:dyDescent="0.2">
      <c r="A22" s="324"/>
      <c r="B22" s="319"/>
      <c r="C22" s="335"/>
      <c r="D22" s="336"/>
      <c r="E22" s="337" t="s">
        <v>289</v>
      </c>
      <c r="F22" s="323" t="s">
        <v>290</v>
      </c>
      <c r="G22" s="297"/>
      <c r="H22" s="297"/>
      <c r="I22" s="297"/>
      <c r="J22" s="297"/>
    </row>
    <row r="23" spans="1:10" ht="30" x14ac:dyDescent="0.2">
      <c r="A23" s="324"/>
      <c r="B23" s="319"/>
      <c r="C23" s="335"/>
      <c r="D23" s="336"/>
      <c r="E23" s="337" t="s">
        <v>291</v>
      </c>
      <c r="F23" s="323" t="s">
        <v>467</v>
      </c>
      <c r="G23" s="297"/>
      <c r="H23" s="297"/>
      <c r="I23" s="297"/>
      <c r="J23" s="297"/>
    </row>
    <row r="24" spans="1:10" ht="45" x14ac:dyDescent="0.2">
      <c r="A24" s="324"/>
      <c r="B24" s="319"/>
      <c r="C24" s="335"/>
      <c r="D24" s="336"/>
      <c r="E24" s="337" t="s">
        <v>292</v>
      </c>
      <c r="F24" s="323" t="s">
        <v>293</v>
      </c>
      <c r="G24" s="297"/>
      <c r="H24" s="297"/>
      <c r="I24" s="297"/>
      <c r="J24" s="297"/>
    </row>
    <row r="25" spans="1:10" ht="45" x14ac:dyDescent="0.2">
      <c r="A25" s="324"/>
      <c r="B25" s="319"/>
      <c r="C25" s="335"/>
      <c r="D25" s="336"/>
      <c r="E25" s="337" t="s">
        <v>294</v>
      </c>
      <c r="F25" s="323" t="s">
        <v>295</v>
      </c>
      <c r="G25" s="297"/>
      <c r="H25" s="297"/>
      <c r="I25" s="297"/>
      <c r="J25" s="297"/>
    </row>
    <row r="26" spans="1:10" ht="60" x14ac:dyDescent="0.2">
      <c r="A26" s="324"/>
      <c r="B26" s="319"/>
      <c r="C26" s="335"/>
      <c r="D26" s="336"/>
      <c r="E26" s="337" t="s">
        <v>296</v>
      </c>
      <c r="F26" s="323" t="s">
        <v>297</v>
      </c>
      <c r="G26" s="297"/>
      <c r="H26" s="297"/>
      <c r="I26" s="297"/>
      <c r="J26" s="297"/>
    </row>
    <row r="27" spans="1:10" ht="30" x14ac:dyDescent="0.2">
      <c r="A27" s="324"/>
      <c r="B27" s="319"/>
      <c r="C27" s="335"/>
      <c r="D27" s="336"/>
      <c r="E27" s="337" t="s">
        <v>298</v>
      </c>
      <c r="F27" s="323" t="s">
        <v>299</v>
      </c>
      <c r="G27" s="297"/>
      <c r="H27" s="297"/>
      <c r="I27" s="297"/>
      <c r="J27" s="297"/>
    </row>
    <row r="28" spans="1:10" ht="30" x14ac:dyDescent="0.2">
      <c r="A28" s="324"/>
      <c r="B28" s="319"/>
      <c r="C28" s="335"/>
      <c r="D28" s="336"/>
      <c r="E28" s="337" t="s">
        <v>300</v>
      </c>
      <c r="F28" s="323" t="s">
        <v>301</v>
      </c>
      <c r="G28" s="297"/>
      <c r="H28" s="297"/>
      <c r="I28" s="297"/>
      <c r="J28" s="297"/>
    </row>
    <row r="29" spans="1:10" ht="60.75" thickBot="1" x14ac:dyDescent="0.25">
      <c r="A29" s="325"/>
      <c r="B29" s="326"/>
      <c r="C29" s="327"/>
      <c r="D29" s="338"/>
      <c r="E29" s="339" t="s">
        <v>302</v>
      </c>
      <c r="F29" s="340" t="s">
        <v>303</v>
      </c>
      <c r="G29" s="297"/>
      <c r="H29" s="297"/>
      <c r="I29" s="297"/>
      <c r="J29" s="297"/>
    </row>
    <row r="30" spans="1:10" ht="15.75" x14ac:dyDescent="0.2">
      <c r="A30" s="312" t="s">
        <v>275</v>
      </c>
      <c r="B30" s="313" t="s">
        <v>258</v>
      </c>
      <c r="C30" s="314" t="e">
        <f>Budget!O108/Budget!O66</f>
        <v>#DIV/0!</v>
      </c>
      <c r="D30" s="341">
        <v>0.91</v>
      </c>
      <c r="E30" s="322"/>
      <c r="F30" s="323"/>
      <c r="G30" s="297"/>
      <c r="H30" s="297"/>
      <c r="I30" s="297"/>
      <c r="J30" s="297"/>
    </row>
    <row r="31" spans="1:10" ht="15.75" thickBot="1" x14ac:dyDescent="0.25">
      <c r="A31" s="325"/>
      <c r="B31" s="342"/>
      <c r="C31" s="327"/>
      <c r="D31" s="326"/>
      <c r="E31" s="343"/>
      <c r="F31" s="326"/>
    </row>
    <row r="32" spans="1:10" s="334" customFormat="1" ht="45" x14ac:dyDescent="0.25">
      <c r="A32" s="329" t="s">
        <v>304</v>
      </c>
      <c r="B32" s="330" t="s">
        <v>346</v>
      </c>
      <c r="C32" s="331">
        <f>Budget!O67/SUM('Staff costs'!H36:H43)</f>
        <v>0</v>
      </c>
      <c r="D32" s="332">
        <v>260000</v>
      </c>
      <c r="E32" s="333" t="s">
        <v>261</v>
      </c>
      <c r="F32" s="317" t="s">
        <v>262</v>
      </c>
    </row>
    <row r="33" spans="1:10" ht="45" x14ac:dyDescent="0.2">
      <c r="A33" s="324"/>
      <c r="B33" s="330"/>
      <c r="C33" s="335"/>
      <c r="D33" s="324"/>
      <c r="E33" s="337" t="s">
        <v>305</v>
      </c>
      <c r="F33" s="323" t="s">
        <v>306</v>
      </c>
    </row>
    <row r="34" spans="1:10" ht="30" x14ac:dyDescent="0.2">
      <c r="A34" s="324"/>
      <c r="B34" s="330"/>
      <c r="C34" s="335"/>
      <c r="D34" s="324"/>
      <c r="E34" s="337" t="s">
        <v>307</v>
      </c>
      <c r="F34" s="323" t="s">
        <v>347</v>
      </c>
    </row>
    <row r="35" spans="1:10" x14ac:dyDescent="0.2">
      <c r="A35" s="324"/>
      <c r="B35" s="330"/>
      <c r="C35" s="335"/>
      <c r="D35" s="324"/>
      <c r="E35" s="337" t="s">
        <v>308</v>
      </c>
      <c r="F35" s="323" t="s">
        <v>309</v>
      </c>
    </row>
    <row r="36" spans="1:10" ht="75" x14ac:dyDescent="0.2">
      <c r="A36" s="324"/>
      <c r="B36" s="330"/>
      <c r="C36" s="335"/>
      <c r="D36" s="324"/>
      <c r="E36" s="337" t="s">
        <v>310</v>
      </c>
      <c r="F36" s="323" t="s">
        <v>311</v>
      </c>
    </row>
    <row r="37" spans="1:10" ht="30" x14ac:dyDescent="0.2">
      <c r="A37" s="324"/>
      <c r="B37" s="330"/>
      <c r="C37" s="335"/>
      <c r="D37" s="324"/>
      <c r="E37" s="337" t="s">
        <v>312</v>
      </c>
      <c r="F37" s="323" t="s">
        <v>313</v>
      </c>
    </row>
    <row r="38" spans="1:10" ht="30" x14ac:dyDescent="0.2">
      <c r="A38" s="324"/>
      <c r="B38" s="330"/>
      <c r="C38" s="335"/>
      <c r="D38" s="324"/>
      <c r="E38" s="337" t="s">
        <v>314</v>
      </c>
      <c r="F38" s="323" t="s">
        <v>315</v>
      </c>
    </row>
    <row r="39" spans="1:10" ht="30" x14ac:dyDescent="0.2">
      <c r="A39" s="324"/>
      <c r="B39" s="330"/>
      <c r="C39" s="335"/>
      <c r="D39" s="324"/>
      <c r="E39" s="337" t="s">
        <v>316</v>
      </c>
      <c r="F39" s="323" t="s">
        <v>317</v>
      </c>
    </row>
    <row r="40" spans="1:10" ht="30" x14ac:dyDescent="0.2">
      <c r="A40" s="324"/>
      <c r="B40" s="330"/>
      <c r="C40" s="335"/>
      <c r="D40" s="324"/>
      <c r="E40" s="337" t="s">
        <v>318</v>
      </c>
      <c r="F40" s="323" t="s">
        <v>319</v>
      </c>
    </row>
    <row r="41" spans="1:10" ht="30" x14ac:dyDescent="0.2">
      <c r="A41" s="324"/>
      <c r="B41" s="330"/>
      <c r="C41" s="335"/>
      <c r="D41" s="324"/>
      <c r="E41" s="337" t="s">
        <v>320</v>
      </c>
      <c r="F41" s="323" t="s">
        <v>321</v>
      </c>
    </row>
    <row r="42" spans="1:10" ht="30.75" thickBot="1" x14ac:dyDescent="0.25">
      <c r="A42" s="324"/>
      <c r="B42" s="330"/>
      <c r="C42" s="335"/>
      <c r="D42" s="324"/>
      <c r="E42" s="339" t="s">
        <v>322</v>
      </c>
      <c r="F42" s="340" t="s">
        <v>323</v>
      </c>
    </row>
    <row r="43" spans="1:10" s="334" customFormat="1" ht="45" x14ac:dyDescent="0.25">
      <c r="A43" s="312" t="s">
        <v>324</v>
      </c>
      <c r="B43" s="313" t="s">
        <v>257</v>
      </c>
      <c r="C43" s="314" t="e">
        <f>Budget!O109/Budget!O67</f>
        <v>#DIV/0!</v>
      </c>
      <c r="D43" s="344">
        <v>0.25</v>
      </c>
      <c r="E43" s="337" t="s">
        <v>261</v>
      </c>
      <c r="F43" s="323" t="s">
        <v>262</v>
      </c>
      <c r="G43" s="297"/>
      <c r="H43" s="297"/>
      <c r="I43" s="297"/>
      <c r="J43" s="297"/>
    </row>
    <row r="44" spans="1:10" s="334" customFormat="1" ht="30" x14ac:dyDescent="0.25">
      <c r="A44" s="329"/>
      <c r="B44" s="330"/>
      <c r="C44" s="345"/>
      <c r="D44" s="346"/>
      <c r="E44" s="337" t="s">
        <v>263</v>
      </c>
      <c r="F44" s="323" t="s">
        <v>264</v>
      </c>
      <c r="G44" s="297"/>
      <c r="H44" s="297"/>
      <c r="I44" s="297"/>
      <c r="J44" s="297"/>
    </row>
    <row r="45" spans="1:10" s="334" customFormat="1" ht="15.75" x14ac:dyDescent="0.25">
      <c r="A45" s="329"/>
      <c r="B45" s="330"/>
      <c r="C45" s="345"/>
      <c r="D45" s="346"/>
      <c r="E45" s="337" t="s">
        <v>265</v>
      </c>
      <c r="F45" s="323" t="s">
        <v>266</v>
      </c>
      <c r="G45" s="297"/>
      <c r="H45" s="297"/>
      <c r="I45" s="297"/>
      <c r="J45" s="297"/>
    </row>
    <row r="46" spans="1:10" s="334" customFormat="1" ht="15.75" x14ac:dyDescent="0.25">
      <c r="A46" s="329"/>
      <c r="B46" s="347"/>
      <c r="C46" s="345"/>
      <c r="D46" s="346"/>
      <c r="E46" s="337" t="s">
        <v>267</v>
      </c>
      <c r="F46" s="323" t="s">
        <v>268</v>
      </c>
      <c r="G46" s="297"/>
      <c r="H46" s="297"/>
      <c r="I46" s="297"/>
      <c r="J46" s="297"/>
    </row>
    <row r="47" spans="1:10" s="334" customFormat="1" ht="15.75" x14ac:dyDescent="0.25">
      <c r="A47" s="329"/>
      <c r="B47" s="330"/>
      <c r="C47" s="345"/>
      <c r="D47" s="346"/>
      <c r="E47" s="337" t="s">
        <v>269</v>
      </c>
      <c r="F47" s="323" t="s">
        <v>270</v>
      </c>
      <c r="G47" s="297"/>
      <c r="H47" s="297"/>
      <c r="I47" s="297"/>
      <c r="J47" s="297"/>
    </row>
    <row r="48" spans="1:10" s="334" customFormat="1" ht="30" x14ac:dyDescent="0.25">
      <c r="A48" s="329"/>
      <c r="B48" s="330"/>
      <c r="C48" s="345"/>
      <c r="D48" s="346"/>
      <c r="E48" s="337" t="s">
        <v>271</v>
      </c>
      <c r="F48" s="323" t="s">
        <v>272</v>
      </c>
      <c r="G48" s="297"/>
      <c r="H48" s="297"/>
      <c r="I48" s="297"/>
      <c r="J48" s="297"/>
    </row>
    <row r="49" spans="1:10" s="334" customFormat="1" ht="16.5" thickBot="1" x14ac:dyDescent="0.3">
      <c r="A49" s="329"/>
      <c r="B49" s="330"/>
      <c r="C49" s="345"/>
      <c r="D49" s="346"/>
      <c r="E49" s="339" t="s">
        <v>273</v>
      </c>
      <c r="F49" s="340" t="s">
        <v>274</v>
      </c>
      <c r="G49" s="297"/>
      <c r="H49" s="297"/>
      <c r="I49" s="297"/>
      <c r="J49" s="297"/>
    </row>
    <row r="50" spans="1:10" ht="15.75" x14ac:dyDescent="0.2">
      <c r="A50" s="312" t="s">
        <v>259</v>
      </c>
      <c r="B50" s="313" t="s">
        <v>260</v>
      </c>
      <c r="C50" s="314" t="e">
        <f>(Budget!O108+Budget!O109)/Budget!O69</f>
        <v>#DIV/0!</v>
      </c>
      <c r="D50" s="341">
        <v>0.3</v>
      </c>
      <c r="E50" s="316"/>
      <c r="F50" s="317"/>
      <c r="G50" s="297"/>
      <c r="H50" s="297"/>
      <c r="I50" s="297"/>
      <c r="J50" s="297"/>
    </row>
    <row r="51" spans="1:10" ht="15.75" thickBot="1" x14ac:dyDescent="0.25">
      <c r="A51" s="325"/>
      <c r="B51" s="342"/>
      <c r="C51" s="348"/>
      <c r="D51" s="349"/>
      <c r="E51" s="343"/>
      <c r="F51" s="326"/>
    </row>
    <row r="52" spans="1:10" ht="15.75" x14ac:dyDescent="0.2">
      <c r="A52" s="312" t="s">
        <v>335</v>
      </c>
      <c r="B52" s="313" t="s">
        <v>336</v>
      </c>
      <c r="C52" s="314" t="e">
        <f>Budget!O86/Budget!O69</f>
        <v>#DIV/0!</v>
      </c>
      <c r="D52" s="341" t="s">
        <v>337</v>
      </c>
      <c r="E52" s="316"/>
      <c r="F52" s="317"/>
      <c r="G52" s="297"/>
      <c r="H52" s="297"/>
      <c r="I52" s="297"/>
      <c r="J52" s="297"/>
    </row>
    <row r="53" spans="1:10" ht="15.75" x14ac:dyDescent="0.2">
      <c r="A53" s="329" t="s">
        <v>55</v>
      </c>
      <c r="B53" s="330" t="s">
        <v>338</v>
      </c>
      <c r="C53" s="345" t="e">
        <f>Budget!O99/Budget!O69</f>
        <v>#DIV/0!</v>
      </c>
      <c r="D53" s="350">
        <v>0.08</v>
      </c>
      <c r="E53" s="322"/>
      <c r="F53" s="323"/>
      <c r="G53" s="297"/>
      <c r="H53" s="297"/>
      <c r="I53" s="297"/>
      <c r="J53" s="297"/>
    </row>
    <row r="54" spans="1:10" ht="16.5" thickBot="1" x14ac:dyDescent="0.3">
      <c r="A54" s="351" t="s">
        <v>16</v>
      </c>
      <c r="B54" s="342" t="s">
        <v>339</v>
      </c>
      <c r="C54" s="348" t="e">
        <f>Budget!O119/Budget!O69</f>
        <v>#DIV/0!</v>
      </c>
      <c r="D54" s="349">
        <v>0.15</v>
      </c>
      <c r="E54" s="343"/>
      <c r="F54" s="326"/>
    </row>
    <row r="55" spans="1:10" s="335" customFormat="1" ht="15.75" thickBot="1" x14ac:dyDescent="0.25">
      <c r="B55" s="352"/>
      <c r="D55" s="353"/>
      <c r="E55" s="322"/>
    </row>
    <row r="56" spans="1:10" ht="15.75" x14ac:dyDescent="0.25">
      <c r="A56" s="354" t="s">
        <v>325</v>
      </c>
      <c r="B56" s="355"/>
      <c r="C56" s="313"/>
      <c r="D56" s="341"/>
      <c r="E56" s="316"/>
      <c r="F56" s="356"/>
    </row>
    <row r="57" spans="1:10" x14ac:dyDescent="0.2">
      <c r="A57" s="319"/>
      <c r="B57" s="335" t="s">
        <v>326</v>
      </c>
      <c r="C57" s="330">
        <f>Budget!O66</f>
        <v>0</v>
      </c>
      <c r="D57" s="357">
        <v>200000</v>
      </c>
      <c r="E57" s="322"/>
      <c r="F57" s="319"/>
    </row>
    <row r="58" spans="1:10" x14ac:dyDescent="0.2">
      <c r="A58" s="319"/>
      <c r="B58" s="218" t="s">
        <v>340</v>
      </c>
      <c r="C58" s="358">
        <f>SUM('Staff costs'!H22:H27)</f>
        <v>1</v>
      </c>
      <c r="D58" s="359">
        <v>1.7</v>
      </c>
      <c r="E58" s="322"/>
      <c r="F58" s="319"/>
    </row>
    <row r="59" spans="1:10" x14ac:dyDescent="0.2">
      <c r="A59" s="319"/>
      <c r="B59" s="218" t="s">
        <v>327</v>
      </c>
      <c r="C59" s="360">
        <f>Budget!O67</f>
        <v>0</v>
      </c>
      <c r="D59" s="357">
        <v>800000</v>
      </c>
      <c r="E59" s="322"/>
      <c r="F59" s="319"/>
    </row>
    <row r="60" spans="1:10" x14ac:dyDescent="0.2">
      <c r="A60" s="319"/>
      <c r="B60" s="218" t="s">
        <v>328</v>
      </c>
      <c r="C60" s="358">
        <f>SUM('Staff costs'!H36:H43)</f>
        <v>1</v>
      </c>
      <c r="D60" s="359">
        <v>3.1</v>
      </c>
      <c r="E60" s="322"/>
      <c r="F60" s="319"/>
    </row>
    <row r="61" spans="1:10" x14ac:dyDescent="0.2">
      <c r="A61" s="319"/>
      <c r="B61" s="218" t="s">
        <v>329</v>
      </c>
      <c r="C61" s="330">
        <f>Budget!O69</f>
        <v>0</v>
      </c>
      <c r="D61" s="357">
        <v>1000000</v>
      </c>
      <c r="E61" s="322"/>
      <c r="F61" s="319"/>
    </row>
    <row r="62" spans="1:10" ht="15.75" thickBot="1" x14ac:dyDescent="0.25">
      <c r="A62" s="326"/>
      <c r="B62" s="361" t="s">
        <v>330</v>
      </c>
      <c r="C62" s="362">
        <f>C58+C60</f>
        <v>2</v>
      </c>
      <c r="D62" s="363">
        <v>4.8</v>
      </c>
      <c r="E62" s="343"/>
      <c r="F62" s="326"/>
    </row>
    <row r="63" spans="1:10" x14ac:dyDescent="0.2">
      <c r="B63" s="319"/>
    </row>
    <row r="64" spans="1:10" ht="15.75" thickBot="1" x14ac:dyDescent="0.25">
      <c r="B64" s="319"/>
    </row>
    <row r="65" spans="1:10" ht="16.5" thickBot="1" x14ac:dyDescent="0.3">
      <c r="A65" s="309" t="s">
        <v>221</v>
      </c>
      <c r="B65" s="310" t="s">
        <v>190</v>
      </c>
      <c r="C65" s="311" t="s">
        <v>14</v>
      </c>
      <c r="D65" s="310" t="s">
        <v>191</v>
      </c>
      <c r="E65" s="311" t="s">
        <v>192</v>
      </c>
      <c r="F65" s="310" t="s">
        <v>193</v>
      </c>
    </row>
    <row r="66" spans="1:10" ht="30" x14ac:dyDescent="0.2">
      <c r="A66" s="312" t="s">
        <v>194</v>
      </c>
      <c r="B66" s="313" t="s">
        <v>195</v>
      </c>
      <c r="C66" s="364" t="e">
        <f>BS!B31/BS!B49</f>
        <v>#DIV/0!</v>
      </c>
      <c r="D66" s="365" t="s">
        <v>196</v>
      </c>
      <c r="E66" s="316" t="s">
        <v>197</v>
      </c>
      <c r="F66" s="317" t="s">
        <v>468</v>
      </c>
      <c r="G66" s="297"/>
      <c r="H66" s="297"/>
      <c r="I66" s="297"/>
      <c r="J66" s="297"/>
    </row>
    <row r="67" spans="1:10" ht="30" x14ac:dyDescent="0.2">
      <c r="A67" s="324"/>
      <c r="B67" s="319"/>
      <c r="C67" s="335"/>
      <c r="D67" s="319"/>
      <c r="E67" s="322" t="s">
        <v>198</v>
      </c>
      <c r="F67" s="323" t="s">
        <v>469</v>
      </c>
      <c r="G67" s="297"/>
      <c r="H67" s="297"/>
      <c r="I67" s="297"/>
      <c r="J67" s="297"/>
    </row>
    <row r="68" spans="1:10" ht="30" x14ac:dyDescent="0.2">
      <c r="A68" s="324"/>
      <c r="B68" s="319"/>
      <c r="C68" s="335"/>
      <c r="D68" s="319"/>
      <c r="E68" s="335"/>
      <c r="F68" s="323" t="s">
        <v>470</v>
      </c>
    </row>
    <row r="69" spans="1:10" ht="15.75" thickBot="1" x14ac:dyDescent="0.25">
      <c r="A69" s="325"/>
      <c r="B69" s="326"/>
      <c r="C69" s="327"/>
      <c r="D69" s="326"/>
      <c r="E69" s="327"/>
      <c r="F69" s="340" t="s">
        <v>471</v>
      </c>
    </row>
    <row r="70" spans="1:10" ht="30" x14ac:dyDescent="0.2">
      <c r="A70" s="312" t="s">
        <v>199</v>
      </c>
      <c r="B70" s="313" t="s">
        <v>200</v>
      </c>
      <c r="C70" s="364" t="e">
        <f>(BS!B25+BS!B26)/BS!B49</f>
        <v>#DIV/0!</v>
      </c>
      <c r="D70" s="365">
        <v>1</v>
      </c>
      <c r="E70" s="316" t="s">
        <v>201</v>
      </c>
      <c r="F70" s="317" t="s">
        <v>472</v>
      </c>
      <c r="G70" s="297"/>
      <c r="H70" s="297"/>
      <c r="I70" s="297"/>
      <c r="J70" s="297"/>
    </row>
    <row r="71" spans="1:10" ht="30.75" thickBot="1" x14ac:dyDescent="0.25">
      <c r="A71" s="325"/>
      <c r="B71" s="326"/>
      <c r="C71" s="327"/>
      <c r="D71" s="326"/>
      <c r="E71" s="343" t="s">
        <v>202</v>
      </c>
      <c r="F71" s="340" t="s">
        <v>473</v>
      </c>
      <c r="G71" s="297"/>
      <c r="H71" s="297"/>
      <c r="I71" s="297"/>
      <c r="J71" s="297"/>
    </row>
    <row r="72" spans="1:10" ht="15.75" x14ac:dyDescent="0.25">
      <c r="A72" s="318" t="s">
        <v>356</v>
      </c>
      <c r="B72" s="319" t="s">
        <v>357</v>
      </c>
      <c r="C72" s="335">
        <f>BS!B17-BS!B33</f>
        <v>0</v>
      </c>
      <c r="D72" s="319" t="s">
        <v>358</v>
      </c>
      <c r="E72" s="322" t="s">
        <v>359</v>
      </c>
      <c r="F72" s="323"/>
      <c r="G72" s="297"/>
      <c r="H72" s="297"/>
      <c r="I72" s="297"/>
      <c r="J72" s="297"/>
    </row>
    <row r="73" spans="1:10" ht="15.75" thickBot="1" x14ac:dyDescent="0.25">
      <c r="A73" s="324"/>
      <c r="B73" s="319"/>
      <c r="C73" s="335"/>
      <c r="D73" s="319"/>
      <c r="E73" s="322"/>
      <c r="F73" s="323"/>
      <c r="G73" s="297"/>
      <c r="H73" s="297"/>
      <c r="I73" s="297"/>
      <c r="J73" s="297"/>
    </row>
    <row r="74" spans="1:10" s="334" customFormat="1" ht="45" x14ac:dyDescent="0.25">
      <c r="A74" s="312" t="s">
        <v>203</v>
      </c>
      <c r="B74" s="313" t="s">
        <v>204</v>
      </c>
      <c r="C74" s="364" t="e">
        <f>BS!D58/BS!D65</f>
        <v>#DIV/0!</v>
      </c>
      <c r="D74" s="313"/>
      <c r="E74" s="316" t="s">
        <v>474</v>
      </c>
      <c r="F74" s="317"/>
      <c r="G74" s="297"/>
      <c r="H74" s="297"/>
      <c r="I74" s="297"/>
      <c r="J74" s="297"/>
    </row>
    <row r="75" spans="1:10" ht="45.75" thickBot="1" x14ac:dyDescent="0.25">
      <c r="A75" s="325"/>
      <c r="B75" s="326"/>
      <c r="C75" s="366"/>
      <c r="D75" s="326"/>
      <c r="E75" s="343" t="s">
        <v>205</v>
      </c>
      <c r="F75" s="340"/>
      <c r="G75" s="297"/>
      <c r="H75" s="297"/>
      <c r="I75" s="297"/>
      <c r="J75" s="297"/>
    </row>
    <row r="76" spans="1:10" ht="45" x14ac:dyDescent="0.2">
      <c r="A76" s="312" t="s">
        <v>353</v>
      </c>
      <c r="B76" s="313" t="s">
        <v>206</v>
      </c>
      <c r="C76" s="364" t="e">
        <f>Budget!O93/BS!B29</f>
        <v>#DIV/0!</v>
      </c>
      <c r="D76" s="356"/>
      <c r="E76" s="316" t="s">
        <v>341</v>
      </c>
      <c r="F76" s="317"/>
      <c r="G76" s="297"/>
      <c r="H76" s="297"/>
      <c r="I76" s="297"/>
      <c r="J76" s="297"/>
    </row>
    <row r="77" spans="1:10" ht="30.75" thickBot="1" x14ac:dyDescent="0.25">
      <c r="A77" s="325"/>
      <c r="B77" s="342"/>
      <c r="C77" s="327"/>
      <c r="D77" s="326"/>
      <c r="E77" s="343" t="s">
        <v>207</v>
      </c>
      <c r="F77" s="326"/>
    </row>
  </sheetData>
  <mergeCells count="3">
    <mergeCell ref="B2:D2"/>
    <mergeCell ref="B3:D3"/>
    <mergeCell ref="A6:D6"/>
  </mergeCells>
  <pageMargins left="0.70866141732283472" right="0.70866141732283472" top="0.74803149606299213" bottom="0.74803149606299213" header="0.31496062992125984" footer="0.31496062992125984"/>
  <pageSetup paperSize="9" scale="4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B5"/>
  <sheetViews>
    <sheetView workbookViewId="0">
      <selection activeCell="E61" sqref="E61"/>
    </sheetView>
  </sheetViews>
  <sheetFormatPr defaultRowHeight="15.75" x14ac:dyDescent="0.25"/>
  <sheetData>
    <row r="3" spans="1:2" x14ac:dyDescent="0.25">
      <c r="A3" t="s">
        <v>354</v>
      </c>
      <c r="B3" t="s">
        <v>355</v>
      </c>
    </row>
    <row r="4" spans="1:2" x14ac:dyDescent="0.25">
      <c r="B4" s="12" t="s">
        <v>363</v>
      </c>
    </row>
    <row r="5" spans="1:2" x14ac:dyDescent="0.25">
      <c r="A5" t="s">
        <v>397</v>
      </c>
      <c r="B5" t="s">
        <v>398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69C"/>
    <pageSetUpPr fitToPage="1"/>
  </sheetPr>
  <dimension ref="A1:AC54"/>
  <sheetViews>
    <sheetView view="pageBreakPreview" zoomScale="60" zoomScaleNormal="100" workbookViewId="0">
      <selection activeCell="D19" sqref="D19"/>
    </sheetView>
  </sheetViews>
  <sheetFormatPr defaultRowHeight="15" x14ac:dyDescent="0.2"/>
  <cols>
    <col min="1" max="1" width="25.7109375" style="199" customWidth="1"/>
    <col min="2" max="2" width="12" style="199" customWidth="1"/>
    <col min="3" max="3" width="35.42578125" style="199" customWidth="1"/>
    <col min="4" max="4" width="48.42578125" style="199" customWidth="1"/>
    <col min="5" max="16384" width="9.140625" style="199"/>
  </cols>
  <sheetData>
    <row r="1" spans="1:29" ht="30.75" thickBot="1" x14ac:dyDescent="0.45">
      <c r="A1" s="278" t="s">
        <v>409</v>
      </c>
      <c r="B1" s="198"/>
      <c r="C1" s="198"/>
      <c r="D1" s="198"/>
      <c r="E1" s="198"/>
      <c r="F1" s="198"/>
      <c r="M1" s="200"/>
      <c r="N1" s="200"/>
      <c r="O1" s="198"/>
      <c r="AA1" s="200"/>
      <c r="AB1" s="200"/>
      <c r="AC1" s="198"/>
    </row>
    <row r="2" spans="1:29" ht="30.75" thickBot="1" x14ac:dyDescent="0.45">
      <c r="A2" s="279" t="str">
        <f>Budget!A2</f>
        <v>Practice Name:</v>
      </c>
      <c r="B2" s="374">
        <f>Budget!B2</f>
        <v>0</v>
      </c>
      <c r="C2" s="375"/>
      <c r="D2" s="375"/>
      <c r="E2" s="198"/>
      <c r="F2" s="290"/>
      <c r="M2" s="200"/>
      <c r="N2" s="200"/>
      <c r="O2" s="201"/>
      <c r="AA2" s="200"/>
      <c r="AB2" s="200"/>
      <c r="AC2" s="201"/>
    </row>
    <row r="3" spans="1:29" ht="30.75" thickBot="1" x14ac:dyDescent="0.45">
      <c r="A3" s="279" t="str">
        <f>Budget!A3</f>
        <v>Practice Number:</v>
      </c>
      <c r="B3" s="374" t="str">
        <f>Budget!B3</f>
        <v>n/a</v>
      </c>
      <c r="C3" s="375"/>
      <c r="D3" s="375"/>
      <c r="E3" s="198"/>
      <c r="F3" s="198"/>
      <c r="M3" s="200"/>
      <c r="N3" s="200"/>
      <c r="O3" s="202"/>
      <c r="AA3" s="200"/>
      <c r="AB3" s="200"/>
      <c r="AC3" s="202"/>
    </row>
    <row r="6" spans="1:29" ht="33" customHeight="1" x14ac:dyDescent="0.25">
      <c r="A6" s="372" t="s">
        <v>452</v>
      </c>
      <c r="B6" s="377"/>
      <c r="C6" s="377"/>
      <c r="D6" s="377"/>
      <c r="E6" s="377"/>
      <c r="F6" s="377"/>
      <c r="G6" s="377"/>
      <c r="H6" s="377"/>
      <c r="I6" s="377"/>
      <c r="M6" s="200"/>
      <c r="N6" s="200"/>
      <c r="AA6" s="200"/>
      <c r="AB6" s="200"/>
    </row>
    <row r="7" spans="1:29" ht="18" x14ac:dyDescent="0.25">
      <c r="A7" s="372"/>
      <c r="B7" s="373"/>
      <c r="C7" s="373"/>
      <c r="D7" s="373"/>
      <c r="E7" s="373"/>
      <c r="F7" s="373"/>
      <c r="G7" s="373"/>
      <c r="H7" s="373"/>
      <c r="I7" s="373"/>
      <c r="J7" s="373"/>
      <c r="K7" s="373"/>
      <c r="L7" s="373"/>
      <c r="M7" s="373"/>
      <c r="N7" s="373"/>
      <c r="O7" s="373"/>
      <c r="P7" s="373"/>
    </row>
    <row r="8" spans="1:29" ht="23.25" x14ac:dyDescent="0.35">
      <c r="A8" s="208" t="s">
        <v>36</v>
      </c>
      <c r="D8" s="205"/>
      <c r="E8" s="205"/>
    </row>
    <row r="9" spans="1:29" ht="18" x14ac:dyDescent="0.25">
      <c r="A9" s="205">
        <v>1</v>
      </c>
      <c r="B9" s="212" t="s">
        <v>451</v>
      </c>
      <c r="D9" s="212"/>
      <c r="E9" s="212"/>
    </row>
    <row r="10" spans="1:29" ht="18" x14ac:dyDescent="0.25">
      <c r="A10" s="202"/>
      <c r="B10" s="205"/>
      <c r="C10" s="205"/>
      <c r="D10" s="205"/>
      <c r="E10" s="205"/>
    </row>
    <row r="11" spans="1:29" ht="15.75" x14ac:dyDescent="0.25">
      <c r="B11" s="291" t="s">
        <v>404</v>
      </c>
      <c r="D11" s="217"/>
    </row>
    <row r="12" spans="1:29" ht="18" x14ac:dyDescent="0.25">
      <c r="A12" s="280" t="s">
        <v>415</v>
      </c>
      <c r="B12" s="281" t="s">
        <v>405</v>
      </c>
      <c r="C12" s="280" t="s">
        <v>396</v>
      </c>
      <c r="D12" s="282" t="s">
        <v>192</v>
      </c>
    </row>
    <row r="13" spans="1:29" x14ac:dyDescent="0.2">
      <c r="A13" s="199" t="s">
        <v>442</v>
      </c>
      <c r="B13" s="291"/>
      <c r="C13" s="291"/>
      <c r="D13" s="291"/>
    </row>
    <row r="14" spans="1:29" x14ac:dyDescent="0.2">
      <c r="A14" s="199" t="s">
        <v>441</v>
      </c>
      <c r="B14" s="291"/>
      <c r="C14" s="291"/>
      <c r="D14" s="291"/>
    </row>
    <row r="15" spans="1:29" x14ac:dyDescent="0.2">
      <c r="A15" s="199" t="s">
        <v>168</v>
      </c>
      <c r="B15" s="291"/>
      <c r="C15" s="291"/>
      <c r="D15" s="291"/>
    </row>
    <row r="16" spans="1:29" x14ac:dyDescent="0.2">
      <c r="A16" s="199" t="s">
        <v>453</v>
      </c>
      <c r="B16" s="291"/>
      <c r="C16" s="291"/>
      <c r="D16" s="291"/>
    </row>
    <row r="17" spans="1:4" x14ac:dyDescent="0.2">
      <c r="A17" s="199" t="s">
        <v>455</v>
      </c>
      <c r="B17" s="292"/>
      <c r="C17" s="292"/>
      <c r="D17" s="292"/>
    </row>
    <row r="18" spans="1:4" x14ac:dyDescent="0.2">
      <c r="A18" s="199" t="s">
        <v>10</v>
      </c>
      <c r="B18" s="291"/>
      <c r="C18" s="291"/>
      <c r="D18" s="291"/>
    </row>
    <row r="19" spans="1:4" x14ac:dyDescent="0.2">
      <c r="A19" s="199" t="s">
        <v>10</v>
      </c>
      <c r="B19" s="291"/>
      <c r="C19" s="291"/>
      <c r="D19" s="291"/>
    </row>
    <row r="20" spans="1:4" x14ac:dyDescent="0.2">
      <c r="A20" s="199" t="s">
        <v>10</v>
      </c>
      <c r="B20" s="291"/>
      <c r="C20" s="291"/>
      <c r="D20" s="291"/>
    </row>
    <row r="21" spans="1:4" x14ac:dyDescent="0.2">
      <c r="A21" s="199" t="s">
        <v>10</v>
      </c>
      <c r="B21" s="291"/>
      <c r="C21" s="291"/>
      <c r="D21" s="291"/>
    </row>
    <row r="22" spans="1:4" x14ac:dyDescent="0.2">
      <c r="A22" s="199" t="s">
        <v>10</v>
      </c>
      <c r="B22" s="293"/>
      <c r="C22" s="293"/>
      <c r="D22" s="293"/>
    </row>
    <row r="23" spans="1:4" x14ac:dyDescent="0.2">
      <c r="B23" s="283"/>
      <c r="C23" s="283"/>
      <c r="D23" s="283"/>
    </row>
    <row r="24" spans="1:4" ht="21" thickBot="1" x14ac:dyDescent="0.35">
      <c r="A24" s="284" t="s">
        <v>171</v>
      </c>
      <c r="B24" s="285">
        <f>SUM(B13:B22)</f>
        <v>0</v>
      </c>
      <c r="C24" s="282"/>
      <c r="D24" s="282"/>
    </row>
    <row r="25" spans="1:4" ht="15.75" thickTop="1" x14ac:dyDescent="0.2">
      <c r="B25" s="283"/>
      <c r="C25" s="283"/>
      <c r="D25" s="283"/>
    </row>
    <row r="26" spans="1:4" ht="18" x14ac:dyDescent="0.25">
      <c r="A26" s="286" t="s">
        <v>416</v>
      </c>
      <c r="B26" s="283" t="s">
        <v>405</v>
      </c>
      <c r="C26" s="280" t="s">
        <v>396</v>
      </c>
      <c r="D26" s="282" t="s">
        <v>192</v>
      </c>
    </row>
    <row r="27" spans="1:4" x14ac:dyDescent="0.2">
      <c r="A27" s="199" t="s">
        <v>406</v>
      </c>
      <c r="B27" s="291"/>
      <c r="C27" s="291"/>
      <c r="D27" s="291"/>
    </row>
    <row r="28" spans="1:4" x14ac:dyDescent="0.2">
      <c r="A28" s="199" t="s">
        <v>348</v>
      </c>
      <c r="B28" s="291"/>
      <c r="C28" s="291"/>
      <c r="D28" s="291"/>
    </row>
    <row r="29" spans="1:4" x14ac:dyDescent="0.2">
      <c r="A29" s="199" t="s">
        <v>408</v>
      </c>
      <c r="B29" s="291"/>
      <c r="C29" s="291"/>
      <c r="D29" s="291"/>
    </row>
    <row r="30" spans="1:4" x14ac:dyDescent="0.2">
      <c r="A30" s="199" t="s">
        <v>456</v>
      </c>
      <c r="B30" s="291"/>
      <c r="C30" s="292"/>
      <c r="D30" s="292"/>
    </row>
    <row r="31" spans="1:4" x14ac:dyDescent="0.2">
      <c r="A31" s="199" t="s">
        <v>407</v>
      </c>
      <c r="B31" s="291"/>
      <c r="C31" s="291"/>
      <c r="D31" s="291"/>
    </row>
    <row r="32" spans="1:4" x14ac:dyDescent="0.2">
      <c r="A32" s="199" t="s">
        <v>407</v>
      </c>
      <c r="B32" s="291"/>
      <c r="C32" s="291"/>
      <c r="D32" s="291"/>
    </row>
    <row r="33" spans="1:4" x14ac:dyDescent="0.2">
      <c r="A33" s="199" t="s">
        <v>10</v>
      </c>
      <c r="B33" s="291"/>
      <c r="C33" s="291"/>
      <c r="D33" s="291"/>
    </row>
    <row r="34" spans="1:4" x14ac:dyDescent="0.2">
      <c r="A34" s="199" t="s">
        <v>10</v>
      </c>
      <c r="B34" s="291"/>
      <c r="C34" s="291"/>
      <c r="D34" s="291"/>
    </row>
    <row r="35" spans="1:4" x14ac:dyDescent="0.2">
      <c r="A35" s="199" t="s">
        <v>10</v>
      </c>
      <c r="B35" s="291"/>
      <c r="C35" s="291"/>
      <c r="D35" s="291"/>
    </row>
    <row r="36" spans="1:4" x14ac:dyDescent="0.2">
      <c r="A36" s="199" t="s">
        <v>10</v>
      </c>
      <c r="B36" s="291"/>
      <c r="C36" s="291"/>
      <c r="D36" s="291"/>
    </row>
    <row r="37" spans="1:4" x14ac:dyDescent="0.2">
      <c r="B37" s="283"/>
      <c r="C37" s="283"/>
      <c r="D37" s="287"/>
    </row>
    <row r="38" spans="1:4" ht="21" thickBot="1" x14ac:dyDescent="0.35">
      <c r="A38" s="284" t="s">
        <v>179</v>
      </c>
      <c r="B38" s="285">
        <f>SUM(B27:B36)</f>
        <v>0</v>
      </c>
      <c r="C38" s="282"/>
      <c r="D38" s="282"/>
    </row>
    <row r="39" spans="1:4" ht="15.75" thickTop="1" x14ac:dyDescent="0.2">
      <c r="B39" s="283"/>
      <c r="C39" s="287"/>
      <c r="D39" s="287"/>
    </row>
    <row r="40" spans="1:4" ht="21" thickBot="1" x14ac:dyDescent="0.35">
      <c r="A40" s="284" t="s">
        <v>180</v>
      </c>
      <c r="B40" s="285">
        <f>B24-B38</f>
        <v>0</v>
      </c>
      <c r="C40" s="282"/>
      <c r="D40" s="282"/>
    </row>
    <row r="41" spans="1:4" ht="15.75" thickTop="1" x14ac:dyDescent="0.2">
      <c r="B41" s="283"/>
      <c r="C41" s="287"/>
      <c r="D41" s="287"/>
    </row>
    <row r="42" spans="1:4" s="218" customFormat="1" ht="18" x14ac:dyDescent="0.25">
      <c r="A42" s="288"/>
      <c r="B42" s="287"/>
      <c r="C42" s="287"/>
      <c r="D42" s="287"/>
    </row>
    <row r="43" spans="1:4" s="218" customFormat="1" x14ac:dyDescent="0.2">
      <c r="A43" s="218" t="s">
        <v>454</v>
      </c>
      <c r="B43" s="287"/>
      <c r="C43" s="287"/>
      <c r="D43" s="287"/>
    </row>
    <row r="44" spans="1:4" s="218" customFormat="1" x14ac:dyDescent="0.2">
      <c r="B44" s="287"/>
      <c r="C44" s="287"/>
      <c r="D44" s="287"/>
    </row>
    <row r="45" spans="1:4" s="218" customFormat="1" ht="20.25" x14ac:dyDescent="0.3">
      <c r="A45" s="289"/>
      <c r="B45" s="282"/>
      <c r="C45" s="282"/>
      <c r="D45" s="282"/>
    </row>
    <row r="46" spans="1:4" s="218" customFormat="1" x14ac:dyDescent="0.2">
      <c r="B46" s="287"/>
      <c r="C46" s="287"/>
      <c r="D46" s="287"/>
    </row>
    <row r="47" spans="1:4" s="218" customFormat="1" x14ac:dyDescent="0.2">
      <c r="B47" s="287"/>
      <c r="C47" s="287"/>
      <c r="D47" s="287"/>
    </row>
    <row r="48" spans="1:4" s="218" customFormat="1" x14ac:dyDescent="0.2">
      <c r="B48" s="287"/>
      <c r="C48" s="287"/>
      <c r="D48" s="287"/>
    </row>
    <row r="49" spans="4:4" s="218" customFormat="1" x14ac:dyDescent="0.2"/>
    <row r="50" spans="4:4" x14ac:dyDescent="0.2">
      <c r="D50" s="218"/>
    </row>
    <row r="51" spans="4:4" x14ac:dyDescent="0.2">
      <c r="D51" s="218"/>
    </row>
    <row r="52" spans="4:4" x14ac:dyDescent="0.2">
      <c r="D52" s="218"/>
    </row>
    <row r="53" spans="4:4" x14ac:dyDescent="0.2">
      <c r="D53" s="218"/>
    </row>
    <row r="54" spans="4:4" x14ac:dyDescent="0.2">
      <c r="D54" s="218"/>
    </row>
  </sheetData>
  <mergeCells count="4">
    <mergeCell ref="A7:P7"/>
    <mergeCell ref="B2:D2"/>
    <mergeCell ref="B3:D3"/>
    <mergeCell ref="A6:I6"/>
  </mergeCells>
  <pageMargins left="0.70866141732283472" right="0.70866141732283472" top="0.74803149606299213" bottom="0.74803149606299213"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69C"/>
  </sheetPr>
  <dimension ref="A1:AC42"/>
  <sheetViews>
    <sheetView view="pageBreakPreview" zoomScale="60" zoomScaleNormal="100" workbookViewId="0">
      <selection activeCell="B30" sqref="B30"/>
    </sheetView>
  </sheetViews>
  <sheetFormatPr defaultRowHeight="15" x14ac:dyDescent="0.2"/>
  <cols>
    <col min="1" max="1" width="36.28515625" style="199" customWidth="1"/>
    <col min="2" max="2" width="10.28515625" style="199" customWidth="1"/>
    <col min="3" max="3" width="42.5703125" style="199" customWidth="1"/>
    <col min="4" max="4" width="48.42578125" style="199" customWidth="1"/>
    <col min="5" max="16384" width="9.140625" style="199"/>
  </cols>
  <sheetData>
    <row r="1" spans="1:29" ht="30.75" thickBot="1" x14ac:dyDescent="0.45">
      <c r="A1" s="278" t="s">
        <v>460</v>
      </c>
      <c r="B1" s="198"/>
      <c r="C1" s="198"/>
      <c r="D1" s="198"/>
      <c r="E1" s="198"/>
      <c r="F1" s="198"/>
      <c r="M1" s="200"/>
      <c r="N1" s="200"/>
      <c r="O1" s="198"/>
      <c r="AA1" s="200"/>
      <c r="AB1" s="200"/>
      <c r="AC1" s="198"/>
    </row>
    <row r="2" spans="1:29" ht="30.75" thickBot="1" x14ac:dyDescent="0.45">
      <c r="A2" s="279" t="str">
        <f>Budget!A2</f>
        <v>Practice Name:</v>
      </c>
      <c r="B2" s="374">
        <f>Budget!B2</f>
        <v>0</v>
      </c>
      <c r="C2" s="375"/>
      <c r="D2" s="198"/>
      <c r="E2" s="198"/>
      <c r="F2" s="198"/>
      <c r="M2" s="200"/>
      <c r="N2" s="200"/>
      <c r="O2" s="201"/>
      <c r="AA2" s="200"/>
      <c r="AB2" s="200"/>
      <c r="AC2" s="201"/>
    </row>
    <row r="3" spans="1:29" ht="30.75" thickBot="1" x14ac:dyDescent="0.45">
      <c r="A3" s="279" t="str">
        <f>Budget!A3</f>
        <v>Practice Number:</v>
      </c>
      <c r="B3" s="374" t="str">
        <f>Budget!B3</f>
        <v>n/a</v>
      </c>
      <c r="C3" s="375"/>
      <c r="D3" s="198"/>
      <c r="E3" s="198"/>
      <c r="F3" s="198"/>
      <c r="M3" s="200"/>
      <c r="N3" s="200"/>
      <c r="O3" s="202"/>
      <c r="AA3" s="200"/>
      <c r="AB3" s="200"/>
      <c r="AC3" s="202"/>
    </row>
    <row r="6" spans="1:29" ht="34.5" customHeight="1" x14ac:dyDescent="0.2">
      <c r="A6" s="380" t="s">
        <v>459</v>
      </c>
      <c r="B6" s="379"/>
      <c r="C6" s="379"/>
      <c r="D6" s="379"/>
      <c r="M6" s="200"/>
      <c r="N6" s="200"/>
      <c r="AA6" s="200"/>
      <c r="AB6" s="200"/>
    </row>
    <row r="7" spans="1:29" ht="18" x14ac:dyDescent="0.25">
      <c r="A7" s="372"/>
      <c r="B7" s="373"/>
      <c r="C7" s="373"/>
      <c r="D7" s="373"/>
      <c r="E7" s="373"/>
      <c r="F7" s="373"/>
      <c r="G7" s="373"/>
      <c r="H7" s="373"/>
      <c r="I7" s="373"/>
      <c r="J7" s="373"/>
      <c r="K7" s="373"/>
      <c r="L7" s="373"/>
      <c r="M7" s="373"/>
      <c r="N7" s="373"/>
      <c r="O7" s="373"/>
      <c r="P7" s="373"/>
    </row>
    <row r="8" spans="1:29" ht="23.25" x14ac:dyDescent="0.35">
      <c r="A8" s="208" t="s">
        <v>36</v>
      </c>
      <c r="D8" s="205"/>
      <c r="E8" s="205"/>
    </row>
    <row r="9" spans="1:29" s="297" customFormat="1" ht="42.75" customHeight="1" x14ac:dyDescent="0.25">
      <c r="A9" s="207">
        <v>1</v>
      </c>
      <c r="B9" s="378" t="s">
        <v>451</v>
      </c>
      <c r="C9" s="379"/>
      <c r="D9" s="379"/>
      <c r="E9" s="296"/>
    </row>
    <row r="10" spans="1:29" ht="18" x14ac:dyDescent="0.25">
      <c r="A10" s="202"/>
      <c r="B10" s="205"/>
      <c r="C10" s="205"/>
      <c r="D10" s="205"/>
      <c r="E10" s="205"/>
    </row>
    <row r="11" spans="1:29" ht="15.75" x14ac:dyDescent="0.25">
      <c r="B11" s="291" t="s">
        <v>404</v>
      </c>
      <c r="D11" s="217"/>
    </row>
    <row r="12" spans="1:29" ht="18" x14ac:dyDescent="0.25">
      <c r="A12" s="280" t="s">
        <v>410</v>
      </c>
      <c r="B12" s="281" t="s">
        <v>405</v>
      </c>
      <c r="C12" s="280" t="s">
        <v>396</v>
      </c>
      <c r="D12" s="282" t="s">
        <v>457</v>
      </c>
    </row>
    <row r="13" spans="1:29" x14ac:dyDescent="0.2">
      <c r="A13" s="199" t="s">
        <v>413</v>
      </c>
      <c r="B13" s="291"/>
      <c r="C13" s="291"/>
      <c r="D13" s="291"/>
    </row>
    <row r="14" spans="1:29" x14ac:dyDescent="0.2">
      <c r="A14" s="199" t="s">
        <v>411</v>
      </c>
      <c r="B14" s="291"/>
      <c r="C14" s="291"/>
      <c r="D14" s="291"/>
    </row>
    <row r="15" spans="1:29" x14ac:dyDescent="0.2">
      <c r="A15" s="199" t="s">
        <v>10</v>
      </c>
      <c r="B15" s="291"/>
      <c r="C15" s="291"/>
      <c r="D15" s="291"/>
    </row>
    <row r="16" spans="1:29" x14ac:dyDescent="0.2">
      <c r="A16" s="199" t="s">
        <v>10</v>
      </c>
      <c r="B16" s="291"/>
      <c r="C16" s="291"/>
      <c r="D16" s="291"/>
    </row>
    <row r="17" spans="1:4" x14ac:dyDescent="0.2">
      <c r="A17" s="199" t="s">
        <v>10</v>
      </c>
      <c r="B17" s="293"/>
      <c r="C17" s="293"/>
      <c r="D17" s="293"/>
    </row>
    <row r="18" spans="1:4" ht="15.75" x14ac:dyDescent="0.25">
      <c r="A18" s="199" t="s">
        <v>412</v>
      </c>
      <c r="B18" s="294">
        <f>SUM(B13:B17)</f>
        <v>0</v>
      </c>
      <c r="C18" s="295"/>
      <c r="D18" s="295"/>
    </row>
    <row r="19" spans="1:4" ht="15.75" x14ac:dyDescent="0.25">
      <c r="D19" s="217"/>
    </row>
    <row r="20" spans="1:4" ht="18" x14ac:dyDescent="0.25">
      <c r="A20" s="280" t="s">
        <v>415</v>
      </c>
      <c r="B20" s="281" t="s">
        <v>405</v>
      </c>
      <c r="C20" s="280" t="s">
        <v>396</v>
      </c>
      <c r="D20" s="282" t="s">
        <v>458</v>
      </c>
    </row>
    <row r="21" spans="1:4" x14ac:dyDescent="0.2">
      <c r="A21" s="199" t="s">
        <v>417</v>
      </c>
      <c r="B21" s="291"/>
      <c r="C21" s="291"/>
      <c r="D21" s="291"/>
    </row>
    <row r="22" spans="1:4" x14ac:dyDescent="0.2">
      <c r="A22" s="199" t="s">
        <v>418</v>
      </c>
      <c r="B22" s="291"/>
      <c r="C22" s="291"/>
      <c r="D22" s="291"/>
    </row>
    <row r="23" spans="1:4" x14ac:dyDescent="0.2">
      <c r="A23" s="199" t="s">
        <v>419</v>
      </c>
      <c r="B23" s="291"/>
      <c r="C23" s="291"/>
      <c r="D23" s="291"/>
    </row>
    <row r="24" spans="1:4" x14ac:dyDescent="0.2">
      <c r="A24" s="199" t="s">
        <v>420</v>
      </c>
      <c r="B24" s="291"/>
      <c r="C24" s="291"/>
      <c r="D24" s="291"/>
    </row>
    <row r="25" spans="1:4" x14ac:dyDescent="0.2">
      <c r="A25" s="199" t="s">
        <v>10</v>
      </c>
      <c r="B25" s="292"/>
      <c r="C25" s="292"/>
      <c r="D25" s="292"/>
    </row>
    <row r="26" spans="1:4" x14ac:dyDescent="0.2">
      <c r="A26" s="199" t="s">
        <v>414</v>
      </c>
      <c r="B26" s="291"/>
      <c r="C26" s="291"/>
      <c r="D26" s="291"/>
    </row>
    <row r="27" spans="1:4" x14ac:dyDescent="0.2">
      <c r="A27" s="199" t="s">
        <v>168</v>
      </c>
      <c r="B27" s="291"/>
      <c r="C27" s="291"/>
      <c r="D27" s="291"/>
    </row>
    <row r="28" spans="1:4" x14ac:dyDescent="0.2">
      <c r="A28" s="199" t="s">
        <v>10</v>
      </c>
      <c r="B28" s="291"/>
      <c r="C28" s="291"/>
      <c r="D28" s="291"/>
    </row>
    <row r="29" spans="1:4" x14ac:dyDescent="0.2">
      <c r="A29" s="199" t="s">
        <v>10</v>
      </c>
      <c r="B29" s="291"/>
      <c r="C29" s="291"/>
      <c r="D29" s="291"/>
    </row>
    <row r="30" spans="1:4" x14ac:dyDescent="0.2">
      <c r="A30" s="199" t="s">
        <v>10</v>
      </c>
      <c r="B30" s="293"/>
      <c r="C30" s="293"/>
      <c r="D30" s="293"/>
    </row>
    <row r="31" spans="1:4" x14ac:dyDescent="0.2">
      <c r="B31" s="283"/>
      <c r="C31" s="283"/>
      <c r="D31" s="283"/>
    </row>
    <row r="32" spans="1:4" ht="21" thickBot="1" x14ac:dyDescent="0.35">
      <c r="A32" s="284" t="s">
        <v>171</v>
      </c>
      <c r="B32" s="285">
        <f>SUM(B21:B30)</f>
        <v>0</v>
      </c>
      <c r="C32" s="282"/>
      <c r="D32" s="282"/>
    </row>
    <row r="33" spans="2:4" ht="15.75" thickTop="1" x14ac:dyDescent="0.2">
      <c r="B33" s="283"/>
      <c r="C33" s="283"/>
      <c r="D33" s="283"/>
    </row>
    <row r="34" spans="2:4" s="218" customFormat="1" x14ac:dyDescent="0.2">
      <c r="B34" s="287"/>
      <c r="C34" s="287"/>
      <c r="D34" s="287"/>
    </row>
    <row r="35" spans="2:4" s="218" customFormat="1" x14ac:dyDescent="0.2">
      <c r="B35" s="287"/>
      <c r="C35" s="287"/>
      <c r="D35" s="287"/>
    </row>
    <row r="36" spans="2:4" s="218" customFormat="1" x14ac:dyDescent="0.2">
      <c r="B36" s="287"/>
      <c r="C36" s="287"/>
      <c r="D36" s="287"/>
    </row>
    <row r="37" spans="2:4" s="218" customFormat="1" x14ac:dyDescent="0.2"/>
    <row r="38" spans="2:4" x14ac:dyDescent="0.2">
      <c r="D38" s="218"/>
    </row>
    <row r="39" spans="2:4" x14ac:dyDescent="0.2">
      <c r="D39" s="218"/>
    </row>
    <row r="40" spans="2:4" x14ac:dyDescent="0.2">
      <c r="D40" s="218"/>
    </row>
    <row r="41" spans="2:4" x14ac:dyDescent="0.2">
      <c r="D41" s="218"/>
    </row>
    <row r="42" spans="2:4" x14ac:dyDescent="0.2">
      <c r="D42" s="218"/>
    </row>
  </sheetData>
  <mergeCells count="5">
    <mergeCell ref="B9:D9"/>
    <mergeCell ref="A6:D6"/>
    <mergeCell ref="A7:P7"/>
    <mergeCell ref="B2:C2"/>
    <mergeCell ref="B3:C3"/>
  </mergeCells>
  <pageMargins left="0.7" right="0.7" top="0.75" bottom="0.75" header="0.3" footer="0.3"/>
  <pageSetup paperSize="9" scale="54" orientation="portrait"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C69C"/>
    <pageSetUpPr fitToPage="1"/>
  </sheetPr>
  <dimension ref="A1:HD75"/>
  <sheetViews>
    <sheetView topLeftCell="A16" zoomScaleNormal="100" workbookViewId="0">
      <selection activeCell="L23" sqref="L23"/>
    </sheetView>
  </sheetViews>
  <sheetFormatPr defaultRowHeight="15.75" outlineLevelRow="1" x14ac:dyDescent="0.25"/>
  <cols>
    <col min="1" max="1" width="26.42578125" customWidth="1"/>
    <col min="2" max="2" width="22.42578125" bestFit="1" customWidth="1"/>
    <col min="3" max="3" width="13.5703125" customWidth="1"/>
    <col min="4" max="4" width="11.28515625" bestFit="1" customWidth="1"/>
    <col min="6" max="6" width="15.7109375" bestFit="1" customWidth="1"/>
    <col min="7" max="7" width="15.7109375" customWidth="1"/>
    <col min="8" max="8" width="4.28515625" bestFit="1" customWidth="1"/>
    <col min="9" max="9" width="8.42578125" bestFit="1" customWidth="1"/>
    <col min="10" max="10" width="10.42578125" bestFit="1" customWidth="1"/>
    <col min="11" max="11" width="9.42578125" bestFit="1" customWidth="1"/>
    <col min="12" max="12" width="9.5703125" bestFit="1" customWidth="1"/>
    <col min="13" max="13" width="14.42578125" bestFit="1" customWidth="1"/>
    <col min="14" max="14" width="14.42578125" customWidth="1"/>
    <col min="15" max="15" width="12.5703125" bestFit="1" customWidth="1"/>
    <col min="16" max="16" width="11.7109375" bestFit="1" customWidth="1"/>
    <col min="17" max="19" width="9.28515625" bestFit="1" customWidth="1"/>
    <col min="20" max="20" width="10.28515625" bestFit="1" customWidth="1"/>
    <col min="21" max="31" width="9.28515625" bestFit="1" customWidth="1"/>
    <col min="32" max="32" width="9.7109375" bestFit="1" customWidth="1"/>
    <col min="33" max="33" width="9.140625" style="3" customWidth="1"/>
  </cols>
  <sheetData>
    <row r="1" spans="1:24" ht="32.25" thickBot="1" x14ac:dyDescent="0.55000000000000004">
      <c r="A1" s="278" t="s">
        <v>101</v>
      </c>
      <c r="B1" s="21"/>
      <c r="C1" s="21"/>
      <c r="D1" s="22"/>
      <c r="E1" s="22"/>
      <c r="Q1" s="5"/>
      <c r="R1" s="21"/>
    </row>
    <row r="2" spans="1:24" ht="19.5" thickBot="1" x14ac:dyDescent="0.3">
      <c r="A2" s="279" t="s">
        <v>33</v>
      </c>
      <c r="B2" s="374">
        <f>Budget!B2</f>
        <v>0</v>
      </c>
      <c r="C2" s="375"/>
      <c r="D2" s="375"/>
      <c r="E2" s="376"/>
      <c r="Q2" s="5"/>
      <c r="R2" s="23"/>
    </row>
    <row r="3" spans="1:24" ht="19.5" thickBot="1" x14ac:dyDescent="0.3">
      <c r="A3" s="279" t="s">
        <v>34</v>
      </c>
      <c r="B3" s="374" t="str">
        <f>Budget!B3</f>
        <v>n/a</v>
      </c>
      <c r="C3" s="375"/>
      <c r="D3" s="375"/>
      <c r="E3" s="376"/>
      <c r="Q3" s="5"/>
      <c r="R3" s="24"/>
    </row>
    <row r="4" spans="1:24" ht="18.75" x14ac:dyDescent="0.25">
      <c r="A4" s="24"/>
      <c r="B4" s="25"/>
      <c r="C4" s="26"/>
      <c r="D4" s="26"/>
      <c r="E4" s="26"/>
      <c r="Q4" s="5"/>
      <c r="R4" s="24"/>
    </row>
    <row r="5" spans="1:24" x14ac:dyDescent="0.25">
      <c r="Q5" s="5"/>
    </row>
    <row r="6" spans="1:24" x14ac:dyDescent="0.25">
      <c r="Q6" s="5"/>
    </row>
    <row r="7" spans="1:24" x14ac:dyDescent="0.25">
      <c r="Q7" s="5"/>
    </row>
    <row r="8" spans="1:24" ht="18" x14ac:dyDescent="0.25">
      <c r="A8" s="27" t="s">
        <v>462</v>
      </c>
      <c r="Q8" s="5"/>
    </row>
    <row r="9" spans="1:24" x14ac:dyDescent="0.25">
      <c r="Q9" s="5"/>
    </row>
    <row r="10" spans="1:24" ht="23.25" x14ac:dyDescent="0.35">
      <c r="A10" s="28" t="s">
        <v>36</v>
      </c>
      <c r="D10" s="27"/>
      <c r="E10" s="27"/>
      <c r="F10" s="27"/>
      <c r="G10" s="27"/>
      <c r="H10" s="27"/>
      <c r="I10" s="27"/>
      <c r="J10" s="27"/>
      <c r="K10" s="27"/>
      <c r="L10" s="27"/>
      <c r="M10" s="27"/>
      <c r="N10" s="27"/>
      <c r="O10" s="27"/>
      <c r="Q10" s="5"/>
    </row>
    <row r="11" spans="1:24" ht="18" x14ac:dyDescent="0.25">
      <c r="A11" s="27">
        <v>1</v>
      </c>
      <c r="B11" s="29" t="s">
        <v>461</v>
      </c>
      <c r="D11" s="29"/>
      <c r="E11" s="29"/>
      <c r="F11" s="27"/>
      <c r="G11" s="27"/>
      <c r="H11" s="27"/>
      <c r="I11" s="27"/>
      <c r="J11" s="27"/>
      <c r="K11" s="27"/>
      <c r="L11" s="27"/>
      <c r="M11" s="27"/>
      <c r="N11" s="27"/>
      <c r="O11" s="27"/>
      <c r="Q11" s="5"/>
    </row>
    <row r="12" spans="1:24" ht="18" x14ac:dyDescent="0.25">
      <c r="B12" s="27"/>
      <c r="C12" s="27"/>
      <c r="D12" s="27"/>
      <c r="E12" s="27"/>
      <c r="F12" s="27"/>
      <c r="G12" s="27"/>
      <c r="H12" s="27"/>
      <c r="I12" s="27"/>
      <c r="J12" s="27"/>
      <c r="K12" s="27"/>
      <c r="L12" s="27"/>
      <c r="M12" s="27"/>
      <c r="N12" s="27"/>
      <c r="O12" s="27"/>
      <c r="Q12" s="5"/>
      <c r="X12" s="3"/>
    </row>
    <row r="15" spans="1:24" ht="18" x14ac:dyDescent="0.25">
      <c r="A15" s="27" t="s">
        <v>73</v>
      </c>
    </row>
    <row r="16" spans="1:24" x14ac:dyDescent="0.25">
      <c r="A16" s="12" t="s">
        <v>143</v>
      </c>
    </row>
    <row r="17" spans="1:212" x14ac:dyDescent="0.25">
      <c r="A17" s="12" t="s">
        <v>232</v>
      </c>
      <c r="I17" s="50"/>
    </row>
    <row r="19" spans="1:212" ht="16.5" thickBot="1" x14ac:dyDescent="0.3"/>
    <row r="20" spans="1:212" s="114" customFormat="1" ht="51.75" customHeight="1" thickBot="1" x14ac:dyDescent="0.3">
      <c r="A20" s="298" t="s">
        <v>135</v>
      </c>
      <c r="B20" s="299" t="s">
        <v>107</v>
      </c>
      <c r="C20" s="300" t="s">
        <v>108</v>
      </c>
      <c r="D20" s="306" t="s">
        <v>109</v>
      </c>
      <c r="E20" s="300" t="s">
        <v>110</v>
      </c>
      <c r="F20" s="306" t="s">
        <v>210</v>
      </c>
      <c r="G20" s="300" t="s">
        <v>233</v>
      </c>
      <c r="H20" s="306" t="s">
        <v>211</v>
      </c>
      <c r="I20" s="300" t="s">
        <v>104</v>
      </c>
      <c r="J20" s="307" t="s">
        <v>105</v>
      </c>
      <c r="K20" s="300" t="s">
        <v>214</v>
      </c>
      <c r="L20" s="306" t="s">
        <v>111</v>
      </c>
      <c r="M20" s="300" t="s">
        <v>112</v>
      </c>
      <c r="N20" s="306" t="s">
        <v>213</v>
      </c>
      <c r="O20" s="300" t="s">
        <v>212</v>
      </c>
      <c r="P20" s="306" t="s">
        <v>113</v>
      </c>
      <c r="Q20" s="300" t="s">
        <v>114</v>
      </c>
      <c r="R20" s="306" t="s">
        <v>10</v>
      </c>
      <c r="S20" s="300" t="s">
        <v>115</v>
      </c>
      <c r="T20" s="301">
        <f>Budget!C65</f>
        <v>44378</v>
      </c>
      <c r="U20" s="301">
        <f>Budget!D65</f>
        <v>44409</v>
      </c>
      <c r="V20" s="301">
        <f>Budget!E65</f>
        <v>44440</v>
      </c>
      <c r="W20" s="301">
        <f>Budget!F65</f>
        <v>44471</v>
      </c>
      <c r="X20" s="301">
        <f>Budget!G65</f>
        <v>44502</v>
      </c>
      <c r="Y20" s="301">
        <f>Budget!H65</f>
        <v>44533</v>
      </c>
      <c r="Z20" s="301">
        <f>Budget!I65</f>
        <v>44564</v>
      </c>
      <c r="AA20" s="301">
        <f>Budget!J65</f>
        <v>44595</v>
      </c>
      <c r="AB20" s="301">
        <f>Budget!K65</f>
        <v>44626</v>
      </c>
      <c r="AC20" s="301">
        <f>Budget!L65</f>
        <v>44657</v>
      </c>
      <c r="AD20" s="301">
        <f>Budget!M65</f>
        <v>44688</v>
      </c>
      <c r="AE20" s="301">
        <f>Budget!N65</f>
        <v>44719</v>
      </c>
      <c r="AF20" s="300" t="s">
        <v>116</v>
      </c>
      <c r="AG20" s="106"/>
      <c r="AH20" s="107"/>
      <c r="AI20" s="107"/>
      <c r="AJ20" s="107"/>
      <c r="AK20" s="107"/>
      <c r="AL20" s="107"/>
      <c r="AM20" s="107"/>
      <c r="AN20" s="107"/>
      <c r="AO20" s="107"/>
      <c r="AP20" s="107"/>
      <c r="AQ20" s="108"/>
      <c r="AR20" s="107"/>
      <c r="AS20" s="107"/>
      <c r="AT20" s="107"/>
      <c r="AU20" s="107"/>
      <c r="AV20" s="107"/>
      <c r="AW20" s="107"/>
      <c r="AX20" s="107"/>
      <c r="AY20" s="107"/>
      <c r="AZ20" s="107"/>
      <c r="BA20" s="107"/>
      <c r="BB20" s="107"/>
      <c r="BC20" s="107"/>
      <c r="BD20" s="108"/>
      <c r="BE20" s="108"/>
      <c r="BF20" s="109"/>
      <c r="BG20" s="109"/>
      <c r="BH20" s="109"/>
      <c r="BI20" s="109"/>
      <c r="BJ20" s="110"/>
      <c r="BK20" s="111"/>
      <c r="BL20" s="112"/>
      <c r="BM20" s="111"/>
      <c r="BN20" s="113"/>
      <c r="BO20" s="112"/>
      <c r="BP20" s="112"/>
      <c r="BQ20" s="112"/>
      <c r="BR20" s="112"/>
      <c r="BS20" s="112"/>
      <c r="BT20" s="110"/>
      <c r="BU20" s="107"/>
      <c r="BV20" s="107"/>
      <c r="BW20" s="107"/>
      <c r="BX20" s="107"/>
      <c r="BY20" s="107"/>
      <c r="BZ20" s="107"/>
      <c r="CA20" s="107"/>
      <c r="CB20" s="107"/>
      <c r="CC20" s="107"/>
      <c r="CD20" s="107"/>
      <c r="CE20" s="107"/>
      <c r="CF20" s="107"/>
      <c r="CG20" s="107"/>
      <c r="CH20" s="107"/>
      <c r="CI20" s="108"/>
      <c r="CJ20" s="107"/>
      <c r="CK20" s="107"/>
      <c r="CL20" s="107"/>
      <c r="CM20" s="107"/>
      <c r="CN20" s="107"/>
      <c r="CO20" s="107"/>
      <c r="CP20" s="107"/>
      <c r="CQ20" s="107"/>
      <c r="CR20" s="107"/>
      <c r="CS20" s="107"/>
      <c r="CT20" s="107"/>
      <c r="CU20" s="107"/>
      <c r="CV20" s="108"/>
      <c r="CW20" s="108"/>
      <c r="CX20" s="109"/>
      <c r="CY20" s="109"/>
      <c r="CZ20" s="109"/>
      <c r="DA20" s="109"/>
      <c r="DB20" s="110"/>
      <c r="DC20" s="111"/>
      <c r="DD20" s="112"/>
      <c r="DE20" s="111"/>
      <c r="DF20" s="113"/>
      <c r="DG20" s="112"/>
      <c r="DH20" s="112"/>
      <c r="DI20" s="112"/>
      <c r="DJ20" s="112"/>
      <c r="DK20" s="112"/>
      <c r="DL20" s="110"/>
      <c r="DM20" s="107"/>
      <c r="DN20" s="107"/>
      <c r="DO20" s="107"/>
      <c r="DP20" s="107"/>
      <c r="DQ20" s="107"/>
      <c r="DR20" s="107"/>
      <c r="DS20" s="107"/>
      <c r="DT20" s="107"/>
      <c r="DU20" s="107"/>
      <c r="DV20" s="107"/>
      <c r="DW20" s="107"/>
      <c r="DX20" s="107"/>
      <c r="DY20" s="107"/>
      <c r="DZ20" s="107"/>
      <c r="EA20" s="108"/>
      <c r="EB20" s="107"/>
      <c r="EC20" s="107"/>
      <c r="ED20" s="107"/>
      <c r="EE20" s="107"/>
      <c r="EF20" s="107"/>
      <c r="EG20" s="107"/>
      <c r="EH20" s="107"/>
      <c r="EI20" s="107"/>
      <c r="EJ20" s="107"/>
      <c r="EK20" s="107"/>
      <c r="EL20" s="107"/>
      <c r="EM20" s="107"/>
      <c r="EN20" s="108"/>
      <c r="EO20" s="108"/>
      <c r="EP20" s="109"/>
      <c r="EQ20" s="109"/>
      <c r="ER20" s="109"/>
      <c r="ES20" s="109"/>
      <c r="ET20" s="110"/>
      <c r="EU20" s="111"/>
      <c r="EV20" s="112"/>
      <c r="EW20" s="111"/>
      <c r="EX20" s="113"/>
      <c r="EY20" s="112"/>
      <c r="EZ20" s="112"/>
      <c r="FA20" s="112"/>
      <c r="FB20" s="112"/>
      <c r="FC20" s="112"/>
      <c r="FD20" s="110"/>
      <c r="FE20" s="107"/>
      <c r="FF20" s="107"/>
      <c r="FG20" s="107"/>
      <c r="FH20" s="107"/>
      <c r="FI20" s="107"/>
      <c r="FJ20" s="107"/>
      <c r="FK20" s="107"/>
      <c r="FL20" s="107"/>
      <c r="FM20" s="107"/>
      <c r="FN20" s="107"/>
      <c r="FO20" s="107"/>
      <c r="FP20" s="107"/>
      <c r="FQ20" s="107"/>
      <c r="FR20" s="107"/>
      <c r="FS20" s="108"/>
      <c r="FT20" s="107"/>
      <c r="FU20" s="107"/>
      <c r="FV20" s="107"/>
      <c r="FW20" s="107"/>
      <c r="FX20" s="107"/>
      <c r="FY20" s="107"/>
      <c r="FZ20" s="107"/>
      <c r="GA20" s="107"/>
      <c r="GB20" s="107"/>
      <c r="GC20" s="107"/>
      <c r="GD20" s="107"/>
      <c r="GE20" s="107"/>
      <c r="GF20" s="108"/>
      <c r="GG20" s="108"/>
      <c r="GH20" s="108"/>
      <c r="GI20" s="108"/>
      <c r="GJ20" s="108"/>
      <c r="GK20" s="108"/>
      <c r="GL20" s="108"/>
      <c r="GM20" s="108"/>
      <c r="GN20" s="108"/>
      <c r="GO20" s="108"/>
      <c r="GP20" s="108"/>
      <c r="GQ20" s="108"/>
      <c r="GR20" s="108"/>
    </row>
    <row r="21" spans="1:212" s="54" customFormat="1" x14ac:dyDescent="0.25">
      <c r="A21" s="381" t="s">
        <v>465</v>
      </c>
      <c r="B21" s="382"/>
      <c r="C21" s="382"/>
      <c r="D21" s="382"/>
      <c r="E21" s="382"/>
      <c r="F21" s="55"/>
      <c r="G21" s="55"/>
      <c r="H21" s="55"/>
      <c r="I21" s="56"/>
      <c r="J21" s="57"/>
      <c r="K21" s="56"/>
      <c r="L21" s="58"/>
      <c r="M21" s="59"/>
      <c r="N21" s="59"/>
      <c r="O21" s="59"/>
      <c r="P21" s="59"/>
      <c r="Q21" s="59"/>
      <c r="R21" s="59"/>
      <c r="S21" s="55"/>
      <c r="T21" s="60"/>
      <c r="U21" s="60"/>
      <c r="V21" s="60"/>
      <c r="W21" s="60"/>
      <c r="X21" s="60"/>
      <c r="Y21" s="60"/>
      <c r="Z21" s="60"/>
      <c r="AA21" s="60"/>
      <c r="AB21" s="60"/>
      <c r="AC21" s="60"/>
      <c r="AD21" s="60"/>
      <c r="AE21" s="60"/>
      <c r="AF21" s="61"/>
      <c r="AG21" s="94"/>
      <c r="AH21" s="52"/>
      <c r="AI21" s="52"/>
      <c r="AJ21" s="52"/>
      <c r="AK21" s="52"/>
      <c r="AL21" s="52"/>
      <c r="AM21" s="52"/>
      <c r="AN21" s="52"/>
      <c r="AO21" s="52"/>
      <c r="AP21" s="61"/>
      <c r="AQ21" s="62"/>
      <c r="AR21" s="62"/>
      <c r="AS21" s="62"/>
      <c r="AT21" s="62"/>
      <c r="AU21" s="62"/>
      <c r="AV21" s="62"/>
      <c r="AW21" s="62"/>
      <c r="AX21" s="62"/>
      <c r="AY21" s="62"/>
      <c r="AZ21" s="62"/>
      <c r="BA21" s="62"/>
      <c r="BB21" s="62"/>
      <c r="BC21" s="62"/>
      <c r="BD21" s="62"/>
      <c r="BE21" s="62"/>
      <c r="BF21" s="53"/>
      <c r="BG21" s="62"/>
      <c r="BH21" s="63"/>
      <c r="BI21" s="63"/>
      <c r="BJ21" s="55"/>
      <c r="BK21" s="56"/>
      <c r="BL21" s="64"/>
      <c r="BM21" s="56"/>
      <c r="BN21" s="58"/>
      <c r="BO21" s="59"/>
      <c r="BP21" s="59"/>
      <c r="BQ21" s="59"/>
      <c r="BR21" s="59"/>
      <c r="BS21" s="59"/>
      <c r="BT21" s="55"/>
      <c r="BU21" s="60"/>
      <c r="BV21" s="60"/>
      <c r="BW21" s="60"/>
      <c r="BX21" s="60"/>
      <c r="BY21" s="60"/>
      <c r="BZ21" s="60"/>
      <c r="CA21" s="60"/>
      <c r="CB21" s="60"/>
      <c r="CC21" s="60"/>
      <c r="CD21" s="60"/>
      <c r="CE21" s="60"/>
      <c r="CF21" s="60"/>
      <c r="CG21" s="64"/>
      <c r="CH21" s="61"/>
      <c r="CI21" s="62"/>
      <c r="CJ21" s="62"/>
      <c r="CK21" s="62"/>
      <c r="CL21" s="62"/>
      <c r="CM21" s="62"/>
      <c r="CN21" s="62"/>
      <c r="CO21" s="62"/>
      <c r="CP21" s="62"/>
      <c r="CQ21" s="62"/>
      <c r="CR21" s="62"/>
      <c r="CS21" s="62"/>
      <c r="CT21" s="62"/>
      <c r="CU21" s="62"/>
      <c r="CV21" s="62"/>
      <c r="CW21" s="62"/>
      <c r="CX21" s="53"/>
      <c r="CY21" s="62"/>
      <c r="CZ21" s="63"/>
      <c r="DA21" s="63"/>
      <c r="DB21" s="55"/>
      <c r="DC21" s="56"/>
      <c r="DD21" s="64"/>
      <c r="DE21" s="56"/>
      <c r="DF21" s="58"/>
      <c r="DG21" s="59"/>
      <c r="DH21" s="59"/>
      <c r="DI21" s="59"/>
      <c r="DJ21" s="59"/>
      <c r="DK21" s="59"/>
      <c r="DL21" s="55"/>
      <c r="DM21" s="60"/>
      <c r="DN21" s="60"/>
      <c r="DO21" s="60"/>
      <c r="DP21" s="60"/>
      <c r="DQ21" s="60"/>
      <c r="DR21" s="60"/>
      <c r="DS21" s="60"/>
      <c r="DT21" s="60"/>
      <c r="DU21" s="60"/>
      <c r="DV21" s="60"/>
      <c r="DW21" s="60"/>
      <c r="DX21" s="60"/>
      <c r="DY21" s="64"/>
      <c r="DZ21" s="61"/>
      <c r="EA21" s="62"/>
      <c r="EB21" s="62"/>
      <c r="EC21" s="62"/>
      <c r="ED21" s="62"/>
      <c r="EE21" s="62"/>
      <c r="EF21" s="62"/>
      <c r="EG21" s="62"/>
      <c r="EH21" s="62"/>
      <c r="EI21" s="62"/>
      <c r="EJ21" s="62"/>
      <c r="EK21" s="62"/>
      <c r="EL21" s="62"/>
      <c r="EM21" s="62"/>
      <c r="EN21" s="62"/>
      <c r="EO21" s="62"/>
      <c r="EP21" s="53"/>
      <c r="EQ21" s="62"/>
      <c r="ER21" s="63"/>
      <c r="ES21" s="63"/>
      <c r="ET21" s="55"/>
      <c r="EU21" s="56"/>
      <c r="EV21" s="64"/>
      <c r="EW21" s="56"/>
      <c r="EX21" s="58"/>
      <c r="EY21" s="59"/>
      <c r="EZ21" s="59"/>
      <c r="FA21" s="59"/>
      <c r="FB21" s="59"/>
      <c r="FC21" s="59"/>
      <c r="FD21" s="55"/>
      <c r="FE21" s="60"/>
      <c r="FF21" s="60"/>
      <c r="FG21" s="60"/>
      <c r="FH21" s="60"/>
      <c r="FI21" s="60"/>
      <c r="FJ21" s="60"/>
      <c r="FK21" s="60"/>
      <c r="FL21" s="60"/>
      <c r="FM21" s="60"/>
      <c r="FN21" s="60"/>
      <c r="FO21" s="60"/>
      <c r="FP21" s="60"/>
      <c r="FQ21" s="64"/>
      <c r="FR21" s="61"/>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row>
    <row r="22" spans="1:212" s="74" customFormat="1" outlineLevel="1" x14ac:dyDescent="0.25">
      <c r="A22" s="302" t="s">
        <v>103</v>
      </c>
      <c r="B22" s="302" t="s">
        <v>463</v>
      </c>
      <c r="C22" s="302" t="s">
        <v>117</v>
      </c>
      <c r="D22" s="302" t="s">
        <v>132</v>
      </c>
      <c r="E22" s="302" t="s">
        <v>133</v>
      </c>
      <c r="F22" s="303">
        <v>100000</v>
      </c>
      <c r="G22" s="304">
        <v>38</v>
      </c>
      <c r="H22" s="115">
        <f t="shared" ref="H22:H27" si="0">G22/38</f>
        <v>1</v>
      </c>
      <c r="I22" s="305">
        <v>44378</v>
      </c>
      <c r="J22" s="305">
        <v>44595</v>
      </c>
      <c r="K22" s="303">
        <v>5000</v>
      </c>
      <c r="L22" s="303">
        <v>0</v>
      </c>
      <c r="M22" s="305">
        <v>44378</v>
      </c>
      <c r="N22" s="75">
        <f t="shared" ref="N22:N27" si="1">O22/H22</f>
        <v>105000</v>
      </c>
      <c r="O22" s="75">
        <f t="shared" ref="O22:O27" si="2">(+F22*(1+L22)+K22)*H22</f>
        <v>105000</v>
      </c>
      <c r="P22" s="303">
        <v>5000</v>
      </c>
      <c r="Q22" s="75">
        <f t="shared" ref="Q22:Q27" si="3">P22+(P22*L22)</f>
        <v>5000</v>
      </c>
      <c r="R22" s="75">
        <v>0</v>
      </c>
      <c r="S22" s="76">
        <f t="shared" ref="S22:S27" si="4">+Q22+R22</f>
        <v>5000</v>
      </c>
      <c r="T22" s="76">
        <f t="shared" ref="T22:AE27" si="5">IF(AND($I22&lt;=T$20,$J22&lt;T$20),0,IF($I22&lt;=T$20,($F22*$H22+$S22)/12,)+IF(AND($I22&lt;=T$20,$M22&lt;=T$20),$L22*$F22*$H22/12+$K22/12))</f>
        <v>9166.6666666666661</v>
      </c>
      <c r="U22" s="76">
        <f t="shared" si="5"/>
        <v>9166.6666666666661</v>
      </c>
      <c r="V22" s="76">
        <f t="shared" si="5"/>
        <v>9166.6666666666661</v>
      </c>
      <c r="W22" s="76">
        <f t="shared" si="5"/>
        <v>9166.6666666666661</v>
      </c>
      <c r="X22" s="76">
        <f t="shared" si="5"/>
        <v>9166.6666666666661</v>
      </c>
      <c r="Y22" s="76">
        <f t="shared" si="5"/>
        <v>9166.6666666666661</v>
      </c>
      <c r="Z22" s="76">
        <f t="shared" si="5"/>
        <v>9166.6666666666661</v>
      </c>
      <c r="AA22" s="76">
        <f t="shared" si="5"/>
        <v>9166.6666666666661</v>
      </c>
      <c r="AB22" s="76">
        <f t="shared" si="5"/>
        <v>0</v>
      </c>
      <c r="AC22" s="76">
        <f t="shared" si="5"/>
        <v>0</v>
      </c>
      <c r="AD22" s="76">
        <f t="shared" si="5"/>
        <v>0</v>
      </c>
      <c r="AE22" s="76">
        <f t="shared" si="5"/>
        <v>0</v>
      </c>
      <c r="AF22" s="77">
        <f t="shared" ref="AF22:AF27" si="6">SUM(T22:AE22)</f>
        <v>73333.333333333328</v>
      </c>
      <c r="AG22" s="95"/>
      <c r="AH22" s="71"/>
      <c r="AI22" s="71"/>
      <c r="AJ22" s="71"/>
      <c r="AK22" s="71"/>
      <c r="AL22" s="71"/>
      <c r="AM22" s="71"/>
      <c r="AN22" s="71"/>
      <c r="AO22" s="71"/>
      <c r="AP22" s="72"/>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3"/>
      <c r="GZ22" s="73"/>
      <c r="HA22" s="73"/>
      <c r="HB22" s="73"/>
      <c r="HC22" s="73"/>
      <c r="HD22" s="73"/>
    </row>
    <row r="23" spans="1:212" s="74" customFormat="1" outlineLevel="1" x14ac:dyDescent="0.25">
      <c r="A23" s="302"/>
      <c r="B23" s="302"/>
      <c r="C23" s="302"/>
      <c r="D23" s="302"/>
      <c r="E23" s="302"/>
      <c r="F23" s="303"/>
      <c r="G23" s="304"/>
      <c r="H23" s="115">
        <f t="shared" si="0"/>
        <v>0</v>
      </c>
      <c r="I23" s="305"/>
      <c r="J23" s="305"/>
      <c r="K23" s="303"/>
      <c r="L23" s="303"/>
      <c r="M23" s="305"/>
      <c r="N23" s="75" t="e">
        <f t="shared" si="1"/>
        <v>#DIV/0!</v>
      </c>
      <c r="O23" s="75">
        <f t="shared" si="2"/>
        <v>0</v>
      </c>
      <c r="P23" s="303"/>
      <c r="Q23" s="75">
        <f t="shared" si="3"/>
        <v>0</v>
      </c>
      <c r="R23" s="75">
        <v>0</v>
      </c>
      <c r="S23" s="76">
        <f t="shared" si="4"/>
        <v>0</v>
      </c>
      <c r="T23" s="76">
        <f t="shared" si="5"/>
        <v>0</v>
      </c>
      <c r="U23" s="76">
        <f t="shared" si="5"/>
        <v>0</v>
      </c>
      <c r="V23" s="76">
        <f t="shared" si="5"/>
        <v>0</v>
      </c>
      <c r="W23" s="76">
        <f t="shared" si="5"/>
        <v>0</v>
      </c>
      <c r="X23" s="76">
        <f t="shared" si="5"/>
        <v>0</v>
      </c>
      <c r="Y23" s="76">
        <f t="shared" si="5"/>
        <v>0</v>
      </c>
      <c r="Z23" s="76">
        <f t="shared" si="5"/>
        <v>0</v>
      </c>
      <c r="AA23" s="76">
        <f t="shared" si="5"/>
        <v>0</v>
      </c>
      <c r="AB23" s="76">
        <f t="shared" si="5"/>
        <v>0</v>
      </c>
      <c r="AC23" s="76">
        <f t="shared" si="5"/>
        <v>0</v>
      </c>
      <c r="AD23" s="76">
        <f t="shared" si="5"/>
        <v>0</v>
      </c>
      <c r="AE23" s="76">
        <f t="shared" si="5"/>
        <v>0</v>
      </c>
      <c r="AF23" s="77">
        <f t="shared" si="6"/>
        <v>0</v>
      </c>
      <c r="AG23" s="95"/>
      <c r="AH23" s="71"/>
      <c r="AI23" s="71"/>
      <c r="AJ23" s="71"/>
      <c r="AK23" s="71"/>
      <c r="AL23" s="71"/>
      <c r="AM23" s="71"/>
      <c r="AN23" s="71"/>
      <c r="AO23" s="71"/>
      <c r="AP23" s="72"/>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3"/>
      <c r="GZ23" s="73"/>
      <c r="HA23" s="73"/>
      <c r="HB23" s="73"/>
      <c r="HC23" s="73"/>
      <c r="HD23" s="73"/>
    </row>
    <row r="24" spans="1:212" s="74" customFormat="1" outlineLevel="1" x14ac:dyDescent="0.25">
      <c r="A24" s="302"/>
      <c r="B24" s="302"/>
      <c r="C24" s="302"/>
      <c r="D24" s="302"/>
      <c r="E24" s="302"/>
      <c r="F24" s="303"/>
      <c r="G24" s="304"/>
      <c r="H24" s="115">
        <f t="shared" si="0"/>
        <v>0</v>
      </c>
      <c r="I24" s="305"/>
      <c r="J24" s="305"/>
      <c r="K24" s="303"/>
      <c r="L24" s="303"/>
      <c r="M24" s="305"/>
      <c r="N24" s="75" t="e">
        <f t="shared" si="1"/>
        <v>#DIV/0!</v>
      </c>
      <c r="O24" s="75">
        <f t="shared" si="2"/>
        <v>0</v>
      </c>
      <c r="P24" s="303"/>
      <c r="Q24" s="75">
        <f t="shared" si="3"/>
        <v>0</v>
      </c>
      <c r="R24" s="75">
        <v>0</v>
      </c>
      <c r="S24" s="76">
        <f t="shared" si="4"/>
        <v>0</v>
      </c>
      <c r="T24" s="76">
        <f t="shared" si="5"/>
        <v>0</v>
      </c>
      <c r="U24" s="76">
        <f t="shared" si="5"/>
        <v>0</v>
      </c>
      <c r="V24" s="76">
        <f t="shared" si="5"/>
        <v>0</v>
      </c>
      <c r="W24" s="76">
        <f t="shared" si="5"/>
        <v>0</v>
      </c>
      <c r="X24" s="76">
        <f t="shared" si="5"/>
        <v>0</v>
      </c>
      <c r="Y24" s="76">
        <f t="shared" si="5"/>
        <v>0</v>
      </c>
      <c r="Z24" s="76">
        <f t="shared" si="5"/>
        <v>0</v>
      </c>
      <c r="AA24" s="76">
        <f t="shared" si="5"/>
        <v>0</v>
      </c>
      <c r="AB24" s="76">
        <f t="shared" si="5"/>
        <v>0</v>
      </c>
      <c r="AC24" s="76">
        <f t="shared" si="5"/>
        <v>0</v>
      </c>
      <c r="AD24" s="76">
        <f t="shared" si="5"/>
        <v>0</v>
      </c>
      <c r="AE24" s="76">
        <f t="shared" si="5"/>
        <v>0</v>
      </c>
      <c r="AF24" s="77">
        <f t="shared" si="6"/>
        <v>0</v>
      </c>
      <c r="AG24" s="95"/>
      <c r="AH24" s="71"/>
      <c r="AI24" s="71"/>
      <c r="AJ24" s="71"/>
      <c r="AK24" s="71"/>
      <c r="AL24" s="71"/>
      <c r="AM24" s="71"/>
      <c r="AN24" s="71"/>
      <c r="AO24" s="71"/>
      <c r="AP24" s="72"/>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3"/>
      <c r="GZ24" s="73"/>
      <c r="HA24" s="73"/>
      <c r="HB24" s="73"/>
      <c r="HC24" s="73"/>
      <c r="HD24" s="73"/>
    </row>
    <row r="25" spans="1:212" s="74" customFormat="1" outlineLevel="1" x14ac:dyDescent="0.25">
      <c r="A25" s="302"/>
      <c r="B25" s="302"/>
      <c r="C25" s="302"/>
      <c r="D25" s="302"/>
      <c r="E25" s="302"/>
      <c r="F25" s="303"/>
      <c r="G25" s="304"/>
      <c r="H25" s="115">
        <f t="shared" si="0"/>
        <v>0</v>
      </c>
      <c r="I25" s="305"/>
      <c r="J25" s="305"/>
      <c r="K25" s="303"/>
      <c r="L25" s="303"/>
      <c r="M25" s="305"/>
      <c r="N25" s="75" t="e">
        <f t="shared" si="1"/>
        <v>#DIV/0!</v>
      </c>
      <c r="O25" s="75">
        <f t="shared" si="2"/>
        <v>0</v>
      </c>
      <c r="P25" s="303"/>
      <c r="Q25" s="75">
        <f t="shared" si="3"/>
        <v>0</v>
      </c>
      <c r="R25" s="75">
        <v>0</v>
      </c>
      <c r="S25" s="76">
        <f t="shared" si="4"/>
        <v>0</v>
      </c>
      <c r="T25" s="76">
        <f t="shared" si="5"/>
        <v>0</v>
      </c>
      <c r="U25" s="76">
        <f t="shared" si="5"/>
        <v>0</v>
      </c>
      <c r="V25" s="76">
        <f t="shared" si="5"/>
        <v>0</v>
      </c>
      <c r="W25" s="76">
        <f t="shared" si="5"/>
        <v>0</v>
      </c>
      <c r="X25" s="76">
        <f t="shared" si="5"/>
        <v>0</v>
      </c>
      <c r="Y25" s="76">
        <f t="shared" si="5"/>
        <v>0</v>
      </c>
      <c r="Z25" s="76">
        <f t="shared" si="5"/>
        <v>0</v>
      </c>
      <c r="AA25" s="76">
        <f t="shared" si="5"/>
        <v>0</v>
      </c>
      <c r="AB25" s="76">
        <f t="shared" si="5"/>
        <v>0</v>
      </c>
      <c r="AC25" s="76">
        <f t="shared" si="5"/>
        <v>0</v>
      </c>
      <c r="AD25" s="76">
        <f t="shared" si="5"/>
        <v>0</v>
      </c>
      <c r="AE25" s="76">
        <f t="shared" si="5"/>
        <v>0</v>
      </c>
      <c r="AF25" s="77">
        <f t="shared" si="6"/>
        <v>0</v>
      </c>
      <c r="AG25" s="95"/>
      <c r="AH25" s="71"/>
      <c r="AI25" s="71"/>
      <c r="AJ25" s="71"/>
      <c r="AK25" s="71"/>
      <c r="AL25" s="71"/>
      <c r="AM25" s="71"/>
      <c r="AN25" s="71"/>
      <c r="AO25" s="71"/>
      <c r="AP25" s="72"/>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3"/>
      <c r="GZ25" s="73"/>
      <c r="HA25" s="73"/>
      <c r="HB25" s="73"/>
      <c r="HC25" s="73"/>
      <c r="HD25" s="73"/>
    </row>
    <row r="26" spans="1:212" s="74" customFormat="1" outlineLevel="1" x14ac:dyDescent="0.25">
      <c r="A26" s="302"/>
      <c r="B26" s="302"/>
      <c r="C26" s="302"/>
      <c r="D26" s="302"/>
      <c r="E26" s="302"/>
      <c r="F26" s="303"/>
      <c r="G26" s="304"/>
      <c r="H26" s="115">
        <f t="shared" si="0"/>
        <v>0</v>
      </c>
      <c r="I26" s="305"/>
      <c r="J26" s="305"/>
      <c r="K26" s="303"/>
      <c r="L26" s="303"/>
      <c r="M26" s="305"/>
      <c r="N26" s="75" t="e">
        <f t="shared" si="1"/>
        <v>#DIV/0!</v>
      </c>
      <c r="O26" s="75">
        <f t="shared" si="2"/>
        <v>0</v>
      </c>
      <c r="P26" s="303"/>
      <c r="Q26" s="75">
        <f t="shared" si="3"/>
        <v>0</v>
      </c>
      <c r="R26" s="75">
        <v>0</v>
      </c>
      <c r="S26" s="76">
        <f t="shared" si="4"/>
        <v>0</v>
      </c>
      <c r="T26" s="76">
        <f t="shared" si="5"/>
        <v>0</v>
      </c>
      <c r="U26" s="76">
        <f t="shared" si="5"/>
        <v>0</v>
      </c>
      <c r="V26" s="76">
        <f t="shared" si="5"/>
        <v>0</v>
      </c>
      <c r="W26" s="76">
        <f t="shared" si="5"/>
        <v>0</v>
      </c>
      <c r="X26" s="76">
        <f t="shared" si="5"/>
        <v>0</v>
      </c>
      <c r="Y26" s="76">
        <f t="shared" si="5"/>
        <v>0</v>
      </c>
      <c r="Z26" s="76">
        <f t="shared" si="5"/>
        <v>0</v>
      </c>
      <c r="AA26" s="76">
        <f t="shared" si="5"/>
        <v>0</v>
      </c>
      <c r="AB26" s="76">
        <f t="shared" si="5"/>
        <v>0</v>
      </c>
      <c r="AC26" s="76">
        <f t="shared" si="5"/>
        <v>0</v>
      </c>
      <c r="AD26" s="76">
        <f t="shared" si="5"/>
        <v>0</v>
      </c>
      <c r="AE26" s="76">
        <f t="shared" si="5"/>
        <v>0</v>
      </c>
      <c r="AF26" s="77">
        <f t="shared" si="6"/>
        <v>0</v>
      </c>
      <c r="AG26" s="95"/>
      <c r="AH26" s="71"/>
      <c r="AI26" s="71"/>
      <c r="AJ26" s="71"/>
      <c r="AK26" s="71"/>
      <c r="AL26" s="71"/>
      <c r="AM26" s="71"/>
      <c r="AN26" s="71"/>
      <c r="AO26" s="71"/>
      <c r="AP26" s="72"/>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3"/>
      <c r="GZ26" s="73"/>
      <c r="HA26" s="73"/>
      <c r="HB26" s="73"/>
      <c r="HC26" s="73"/>
      <c r="HD26" s="73"/>
    </row>
    <row r="27" spans="1:212" s="74" customFormat="1" outlineLevel="1" x14ac:dyDescent="0.25">
      <c r="A27" s="302"/>
      <c r="B27" s="302"/>
      <c r="C27" s="302"/>
      <c r="D27" s="302"/>
      <c r="E27" s="302"/>
      <c r="F27" s="303"/>
      <c r="G27" s="304"/>
      <c r="H27" s="115">
        <f t="shared" si="0"/>
        <v>0</v>
      </c>
      <c r="I27" s="305"/>
      <c r="J27" s="305"/>
      <c r="K27" s="303"/>
      <c r="L27" s="303"/>
      <c r="M27" s="305"/>
      <c r="N27" s="75" t="e">
        <f t="shared" si="1"/>
        <v>#DIV/0!</v>
      </c>
      <c r="O27" s="75">
        <f t="shared" si="2"/>
        <v>0</v>
      </c>
      <c r="P27" s="303"/>
      <c r="Q27" s="75">
        <f t="shared" si="3"/>
        <v>0</v>
      </c>
      <c r="R27" s="75">
        <v>0</v>
      </c>
      <c r="S27" s="76">
        <f t="shared" si="4"/>
        <v>0</v>
      </c>
      <c r="T27" s="76">
        <f t="shared" si="5"/>
        <v>0</v>
      </c>
      <c r="U27" s="76">
        <f t="shared" si="5"/>
        <v>0</v>
      </c>
      <c r="V27" s="76">
        <f t="shared" si="5"/>
        <v>0</v>
      </c>
      <c r="W27" s="76">
        <f t="shared" si="5"/>
        <v>0</v>
      </c>
      <c r="X27" s="76">
        <f t="shared" si="5"/>
        <v>0</v>
      </c>
      <c r="Y27" s="76">
        <f t="shared" si="5"/>
        <v>0</v>
      </c>
      <c r="Z27" s="76">
        <f t="shared" si="5"/>
        <v>0</v>
      </c>
      <c r="AA27" s="76">
        <f t="shared" si="5"/>
        <v>0</v>
      </c>
      <c r="AB27" s="76">
        <f t="shared" si="5"/>
        <v>0</v>
      </c>
      <c r="AC27" s="76">
        <f t="shared" si="5"/>
        <v>0</v>
      </c>
      <c r="AD27" s="76">
        <f t="shared" si="5"/>
        <v>0</v>
      </c>
      <c r="AE27" s="76">
        <f t="shared" si="5"/>
        <v>0</v>
      </c>
      <c r="AF27" s="77">
        <f t="shared" si="6"/>
        <v>0</v>
      </c>
      <c r="AG27" s="95"/>
      <c r="AH27" s="71"/>
      <c r="AI27" s="71"/>
      <c r="AJ27" s="71"/>
      <c r="AK27" s="71"/>
      <c r="AL27" s="71"/>
      <c r="AM27" s="71"/>
      <c r="AN27" s="71"/>
      <c r="AO27" s="71"/>
      <c r="AP27" s="72"/>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3"/>
      <c r="GZ27" s="73"/>
      <c r="HA27" s="73"/>
      <c r="HB27" s="73"/>
      <c r="HC27" s="73"/>
      <c r="HD27" s="73"/>
    </row>
    <row r="28" spans="1:212" s="12" customFormat="1" x14ac:dyDescent="0.25">
      <c r="AG28" s="30"/>
    </row>
    <row r="29" spans="1:212" x14ac:dyDescent="0.25">
      <c r="A29" s="1" t="s">
        <v>136</v>
      </c>
      <c r="T29" s="79">
        <f t="shared" ref="T29:AF29" si="7">SUM(T22:T28)</f>
        <v>9166.6666666666661</v>
      </c>
      <c r="U29" s="79">
        <f t="shared" si="7"/>
        <v>9166.6666666666661</v>
      </c>
      <c r="V29" s="79">
        <f t="shared" si="7"/>
        <v>9166.6666666666661</v>
      </c>
      <c r="W29" s="79">
        <f t="shared" si="7"/>
        <v>9166.6666666666661</v>
      </c>
      <c r="X29" s="79">
        <f t="shared" si="7"/>
        <v>9166.6666666666661</v>
      </c>
      <c r="Y29" s="79">
        <f t="shared" si="7"/>
        <v>9166.6666666666661</v>
      </c>
      <c r="Z29" s="79">
        <f t="shared" si="7"/>
        <v>9166.6666666666661</v>
      </c>
      <c r="AA29" s="79">
        <f t="shared" si="7"/>
        <v>9166.6666666666661</v>
      </c>
      <c r="AB29" s="79">
        <f t="shared" si="7"/>
        <v>0</v>
      </c>
      <c r="AC29" s="79">
        <f t="shared" si="7"/>
        <v>0</v>
      </c>
      <c r="AD29" s="79">
        <f t="shared" si="7"/>
        <v>0</v>
      </c>
      <c r="AE29" s="79">
        <f t="shared" si="7"/>
        <v>0</v>
      </c>
      <c r="AF29" s="79">
        <f t="shared" si="7"/>
        <v>73333.333333333328</v>
      </c>
    </row>
    <row r="30" spans="1:212" x14ac:dyDescent="0.25">
      <c r="A30" s="1" t="s">
        <v>102</v>
      </c>
      <c r="B30" s="50">
        <v>9.5000000000000001E-2</v>
      </c>
      <c r="T30" s="80">
        <f>T29*$B$30</f>
        <v>870.83333333333326</v>
      </c>
      <c r="U30" s="80">
        <f t="shared" ref="U30:AF30" si="8">U29*$B$30</f>
        <v>870.83333333333326</v>
      </c>
      <c r="V30" s="80">
        <f t="shared" si="8"/>
        <v>870.83333333333326</v>
      </c>
      <c r="W30" s="80">
        <f t="shared" si="8"/>
        <v>870.83333333333326</v>
      </c>
      <c r="X30" s="80">
        <f t="shared" si="8"/>
        <v>870.83333333333326</v>
      </c>
      <c r="Y30" s="80">
        <f t="shared" si="8"/>
        <v>870.83333333333326</v>
      </c>
      <c r="Z30" s="80">
        <f t="shared" si="8"/>
        <v>870.83333333333326</v>
      </c>
      <c r="AA30" s="80">
        <f t="shared" si="8"/>
        <v>870.83333333333326</v>
      </c>
      <c r="AB30" s="80">
        <f t="shared" si="8"/>
        <v>0</v>
      </c>
      <c r="AC30" s="80">
        <f t="shared" si="8"/>
        <v>0</v>
      </c>
      <c r="AD30" s="80">
        <f t="shared" si="8"/>
        <v>0</v>
      </c>
      <c r="AE30" s="80">
        <f t="shared" si="8"/>
        <v>0</v>
      </c>
      <c r="AF30" s="80">
        <f t="shared" si="8"/>
        <v>6966.6666666666661</v>
      </c>
    </row>
    <row r="31" spans="1:212" ht="16.5" thickBot="1" x14ac:dyDescent="0.3">
      <c r="A31" s="1" t="s">
        <v>137</v>
      </c>
      <c r="T31" s="78">
        <f>T29+T30</f>
        <v>10037.5</v>
      </c>
      <c r="U31" s="78">
        <f t="shared" ref="U31:AF31" si="9">U29+U30</f>
        <v>10037.5</v>
      </c>
      <c r="V31" s="78">
        <f t="shared" si="9"/>
        <v>10037.5</v>
      </c>
      <c r="W31" s="78">
        <f t="shared" si="9"/>
        <v>10037.5</v>
      </c>
      <c r="X31" s="78">
        <f t="shared" si="9"/>
        <v>10037.5</v>
      </c>
      <c r="Y31" s="78">
        <f t="shared" si="9"/>
        <v>10037.5</v>
      </c>
      <c r="Z31" s="78">
        <f t="shared" si="9"/>
        <v>10037.5</v>
      </c>
      <c r="AA31" s="78">
        <f t="shared" si="9"/>
        <v>10037.5</v>
      </c>
      <c r="AB31" s="78">
        <f t="shared" si="9"/>
        <v>0</v>
      </c>
      <c r="AC31" s="78">
        <f t="shared" si="9"/>
        <v>0</v>
      </c>
      <c r="AD31" s="78">
        <f t="shared" si="9"/>
        <v>0</v>
      </c>
      <c r="AE31" s="78">
        <f t="shared" si="9"/>
        <v>0</v>
      </c>
      <c r="AF31" s="78">
        <f t="shared" si="9"/>
        <v>80300</v>
      </c>
    </row>
    <row r="32" spans="1:212" ht="16.5" thickTop="1" x14ac:dyDescent="0.25">
      <c r="A32" s="1"/>
      <c r="T32" s="80"/>
      <c r="U32" s="80"/>
      <c r="V32" s="80"/>
      <c r="W32" s="80"/>
      <c r="X32" s="80"/>
      <c r="Y32" s="80"/>
      <c r="Z32" s="80"/>
      <c r="AA32" s="80"/>
      <c r="AB32" s="80"/>
      <c r="AC32" s="80"/>
      <c r="AD32" s="80"/>
      <c r="AE32" s="80"/>
      <c r="AF32" s="80"/>
    </row>
    <row r="33" spans="1:212" ht="16.5" thickBot="1" x14ac:dyDescent="0.3">
      <c r="A33" s="1"/>
      <c r="T33" s="80"/>
      <c r="U33" s="80"/>
      <c r="V33" s="80"/>
      <c r="W33" s="80"/>
      <c r="X33" s="80"/>
      <c r="Y33" s="80"/>
      <c r="Z33" s="80"/>
      <c r="AA33" s="80"/>
      <c r="AB33" s="80"/>
      <c r="AC33" s="80"/>
      <c r="AD33" s="80"/>
      <c r="AE33" s="80"/>
      <c r="AF33" s="80"/>
    </row>
    <row r="34" spans="1:212" s="114" customFormat="1" ht="51.75" customHeight="1" thickBot="1" x14ac:dyDescent="0.3">
      <c r="A34" s="298" t="s">
        <v>118</v>
      </c>
      <c r="B34" s="299" t="s">
        <v>107</v>
      </c>
      <c r="C34" s="300" t="s">
        <v>108</v>
      </c>
      <c r="D34" s="306" t="s">
        <v>109</v>
      </c>
      <c r="E34" s="300" t="s">
        <v>110</v>
      </c>
      <c r="F34" s="306" t="s">
        <v>210</v>
      </c>
      <c r="G34" s="300" t="s">
        <v>231</v>
      </c>
      <c r="H34" s="306" t="s">
        <v>211</v>
      </c>
      <c r="I34" s="300" t="s">
        <v>104</v>
      </c>
      <c r="J34" s="307" t="s">
        <v>105</v>
      </c>
      <c r="K34" s="300" t="s">
        <v>214</v>
      </c>
      <c r="L34" s="306" t="s">
        <v>111</v>
      </c>
      <c r="M34" s="300" t="s">
        <v>112</v>
      </c>
      <c r="N34" s="306" t="s">
        <v>213</v>
      </c>
      <c r="O34" s="300" t="s">
        <v>212</v>
      </c>
      <c r="P34" s="306" t="s">
        <v>113</v>
      </c>
      <c r="Q34" s="300" t="s">
        <v>114</v>
      </c>
      <c r="R34" s="306" t="s">
        <v>10</v>
      </c>
      <c r="S34" s="300" t="s">
        <v>115</v>
      </c>
      <c r="T34" s="301">
        <f>T20</f>
        <v>44378</v>
      </c>
      <c r="U34" s="301">
        <f t="shared" ref="U34:AE34" si="10">U20</f>
        <v>44409</v>
      </c>
      <c r="V34" s="301">
        <f t="shared" si="10"/>
        <v>44440</v>
      </c>
      <c r="W34" s="301">
        <f t="shared" si="10"/>
        <v>44471</v>
      </c>
      <c r="X34" s="301">
        <f t="shared" si="10"/>
        <v>44502</v>
      </c>
      <c r="Y34" s="301">
        <f t="shared" si="10"/>
        <v>44533</v>
      </c>
      <c r="Z34" s="301">
        <f t="shared" si="10"/>
        <v>44564</v>
      </c>
      <c r="AA34" s="301">
        <f t="shared" si="10"/>
        <v>44595</v>
      </c>
      <c r="AB34" s="301">
        <f t="shared" si="10"/>
        <v>44626</v>
      </c>
      <c r="AC34" s="301">
        <f t="shared" si="10"/>
        <v>44657</v>
      </c>
      <c r="AD34" s="301">
        <f t="shared" si="10"/>
        <v>44688</v>
      </c>
      <c r="AE34" s="301">
        <f t="shared" si="10"/>
        <v>44719</v>
      </c>
      <c r="AF34" s="300" t="s">
        <v>116</v>
      </c>
      <c r="AG34" s="106"/>
      <c r="AH34" s="107"/>
      <c r="AI34" s="107"/>
      <c r="AJ34" s="107"/>
      <c r="AK34" s="107"/>
      <c r="AL34" s="107"/>
      <c r="AM34" s="107"/>
      <c r="AN34" s="107"/>
      <c r="AO34" s="107"/>
      <c r="AP34" s="107"/>
      <c r="AQ34" s="108"/>
      <c r="AR34" s="107"/>
      <c r="AS34" s="107"/>
      <c r="AT34" s="107"/>
      <c r="AU34" s="107"/>
      <c r="AV34" s="107"/>
      <c r="AW34" s="107"/>
      <c r="AX34" s="107"/>
      <c r="AY34" s="107"/>
      <c r="AZ34" s="107"/>
      <c r="BA34" s="107"/>
      <c r="BB34" s="107"/>
      <c r="BC34" s="107"/>
      <c r="BD34" s="108"/>
      <c r="BE34" s="108"/>
      <c r="BF34" s="109"/>
      <c r="BG34" s="109"/>
      <c r="BH34" s="109"/>
      <c r="BI34" s="109"/>
      <c r="BJ34" s="110"/>
      <c r="BK34" s="111"/>
      <c r="BL34" s="112"/>
      <c r="BM34" s="111"/>
      <c r="BN34" s="113"/>
      <c r="BO34" s="112"/>
      <c r="BP34" s="112"/>
      <c r="BQ34" s="112"/>
      <c r="BR34" s="112"/>
      <c r="BS34" s="112"/>
      <c r="BT34" s="110"/>
      <c r="BU34" s="107"/>
      <c r="BV34" s="107"/>
      <c r="BW34" s="107"/>
      <c r="BX34" s="107"/>
      <c r="BY34" s="107"/>
      <c r="BZ34" s="107"/>
      <c r="CA34" s="107"/>
      <c r="CB34" s="107"/>
      <c r="CC34" s="107"/>
      <c r="CD34" s="107"/>
      <c r="CE34" s="107"/>
      <c r="CF34" s="107"/>
      <c r="CG34" s="107"/>
      <c r="CH34" s="107"/>
      <c r="CI34" s="108"/>
      <c r="CJ34" s="107"/>
      <c r="CK34" s="107"/>
      <c r="CL34" s="107"/>
      <c r="CM34" s="107"/>
      <c r="CN34" s="107"/>
      <c r="CO34" s="107"/>
      <c r="CP34" s="107"/>
      <c r="CQ34" s="107"/>
      <c r="CR34" s="107"/>
      <c r="CS34" s="107"/>
      <c r="CT34" s="107"/>
      <c r="CU34" s="107"/>
      <c r="CV34" s="108"/>
      <c r="CW34" s="108"/>
      <c r="CX34" s="109"/>
      <c r="CY34" s="109"/>
      <c r="CZ34" s="109"/>
      <c r="DA34" s="109"/>
      <c r="DB34" s="110"/>
      <c r="DC34" s="111"/>
      <c r="DD34" s="112"/>
      <c r="DE34" s="111"/>
      <c r="DF34" s="113"/>
      <c r="DG34" s="112"/>
      <c r="DH34" s="112"/>
      <c r="DI34" s="112"/>
      <c r="DJ34" s="112"/>
      <c r="DK34" s="112"/>
      <c r="DL34" s="110"/>
      <c r="DM34" s="107"/>
      <c r="DN34" s="107"/>
      <c r="DO34" s="107"/>
      <c r="DP34" s="107"/>
      <c r="DQ34" s="107"/>
      <c r="DR34" s="107"/>
      <c r="DS34" s="107"/>
      <c r="DT34" s="107"/>
      <c r="DU34" s="107"/>
      <c r="DV34" s="107"/>
      <c r="DW34" s="107"/>
      <c r="DX34" s="107"/>
      <c r="DY34" s="107"/>
      <c r="DZ34" s="107"/>
      <c r="EA34" s="108"/>
      <c r="EB34" s="107"/>
      <c r="EC34" s="107"/>
      <c r="ED34" s="107"/>
      <c r="EE34" s="107"/>
      <c r="EF34" s="107"/>
      <c r="EG34" s="107"/>
      <c r="EH34" s="107"/>
      <c r="EI34" s="107"/>
      <c r="EJ34" s="107"/>
      <c r="EK34" s="107"/>
      <c r="EL34" s="107"/>
      <c r="EM34" s="107"/>
      <c r="EN34" s="108"/>
      <c r="EO34" s="108"/>
      <c r="EP34" s="109"/>
      <c r="EQ34" s="109"/>
      <c r="ER34" s="109"/>
      <c r="ES34" s="109"/>
      <c r="ET34" s="110"/>
      <c r="EU34" s="111"/>
      <c r="EV34" s="112"/>
      <c r="EW34" s="111"/>
      <c r="EX34" s="113"/>
      <c r="EY34" s="112"/>
      <c r="EZ34" s="112"/>
      <c r="FA34" s="112"/>
      <c r="FB34" s="112"/>
      <c r="FC34" s="112"/>
      <c r="FD34" s="110"/>
      <c r="FE34" s="107"/>
      <c r="FF34" s="107"/>
      <c r="FG34" s="107"/>
      <c r="FH34" s="107"/>
      <c r="FI34" s="107"/>
      <c r="FJ34" s="107"/>
      <c r="FK34" s="107"/>
      <c r="FL34" s="107"/>
      <c r="FM34" s="107"/>
      <c r="FN34" s="107"/>
      <c r="FO34" s="107"/>
      <c r="FP34" s="107"/>
      <c r="FQ34" s="107"/>
      <c r="FR34" s="107"/>
      <c r="FS34" s="108"/>
      <c r="FT34" s="107"/>
      <c r="FU34" s="107"/>
      <c r="FV34" s="107"/>
      <c r="FW34" s="107"/>
      <c r="FX34" s="107"/>
      <c r="FY34" s="107"/>
      <c r="FZ34" s="107"/>
      <c r="GA34" s="107"/>
      <c r="GB34" s="107"/>
      <c r="GC34" s="107"/>
      <c r="GD34" s="107"/>
      <c r="GE34" s="107"/>
      <c r="GF34" s="108"/>
      <c r="GG34" s="108"/>
      <c r="GH34" s="108"/>
      <c r="GI34" s="108"/>
      <c r="GJ34" s="108"/>
      <c r="GK34" s="108"/>
      <c r="GL34" s="108"/>
      <c r="GM34" s="108"/>
      <c r="GN34" s="108"/>
      <c r="GO34" s="108"/>
      <c r="GP34" s="108"/>
      <c r="GQ34" s="108"/>
      <c r="GR34" s="108"/>
    </row>
    <row r="35" spans="1:212" s="54" customFormat="1" x14ac:dyDescent="0.25">
      <c r="A35" s="381" t="s">
        <v>465</v>
      </c>
      <c r="B35" s="382"/>
      <c r="C35" s="382"/>
      <c r="D35" s="382"/>
      <c r="E35" s="382"/>
      <c r="F35" s="55"/>
      <c r="G35" s="55"/>
      <c r="H35" s="55"/>
      <c r="I35" s="56"/>
      <c r="J35" s="57"/>
      <c r="K35" s="56"/>
      <c r="L35" s="58"/>
      <c r="M35" s="59"/>
      <c r="N35" s="59"/>
      <c r="O35" s="59"/>
      <c r="P35" s="59"/>
      <c r="Q35" s="59"/>
      <c r="R35" s="59"/>
      <c r="S35" s="55"/>
      <c r="T35" s="60"/>
      <c r="U35" s="60"/>
      <c r="V35" s="60"/>
      <c r="W35" s="60"/>
      <c r="X35" s="60"/>
      <c r="Y35" s="60"/>
      <c r="Z35" s="60"/>
      <c r="AA35" s="60"/>
      <c r="AB35" s="60"/>
      <c r="AC35" s="60"/>
      <c r="AD35" s="60"/>
      <c r="AE35" s="60"/>
      <c r="AF35" s="61"/>
      <c r="AG35" s="94"/>
      <c r="AH35" s="52"/>
      <c r="AI35" s="52"/>
      <c r="AJ35" s="52"/>
      <c r="AK35" s="52"/>
      <c r="AL35" s="52"/>
      <c r="AM35" s="52"/>
      <c r="AN35" s="52"/>
      <c r="AO35" s="52"/>
      <c r="AP35" s="61"/>
      <c r="AQ35" s="62"/>
      <c r="AR35" s="62"/>
      <c r="AS35" s="62"/>
      <c r="AT35" s="62"/>
      <c r="AU35" s="62"/>
      <c r="AV35" s="62"/>
      <c r="AW35" s="62"/>
      <c r="AX35" s="62"/>
      <c r="AY35" s="62"/>
      <c r="AZ35" s="62"/>
      <c r="BA35" s="62"/>
      <c r="BB35" s="62"/>
      <c r="BC35" s="62"/>
      <c r="BD35" s="62"/>
      <c r="BE35" s="62"/>
      <c r="BF35" s="53"/>
      <c r="BG35" s="62"/>
      <c r="BH35" s="63"/>
      <c r="BI35" s="63"/>
      <c r="BJ35" s="55"/>
      <c r="BK35" s="56"/>
      <c r="BL35" s="64"/>
      <c r="BM35" s="56"/>
      <c r="BN35" s="58"/>
      <c r="BO35" s="59"/>
      <c r="BP35" s="59"/>
      <c r="BQ35" s="59"/>
      <c r="BR35" s="59"/>
      <c r="BS35" s="59"/>
      <c r="BT35" s="55"/>
      <c r="BU35" s="60"/>
      <c r="BV35" s="60"/>
      <c r="BW35" s="60"/>
      <c r="BX35" s="60"/>
      <c r="BY35" s="60"/>
      <c r="BZ35" s="60"/>
      <c r="CA35" s="60"/>
      <c r="CB35" s="60"/>
      <c r="CC35" s="60"/>
      <c r="CD35" s="60"/>
      <c r="CE35" s="60"/>
      <c r="CF35" s="60"/>
      <c r="CG35" s="64"/>
      <c r="CH35" s="61"/>
      <c r="CI35" s="62"/>
      <c r="CJ35" s="62"/>
      <c r="CK35" s="62"/>
      <c r="CL35" s="62"/>
      <c r="CM35" s="62"/>
      <c r="CN35" s="62"/>
      <c r="CO35" s="62"/>
      <c r="CP35" s="62"/>
      <c r="CQ35" s="62"/>
      <c r="CR35" s="62"/>
      <c r="CS35" s="62"/>
      <c r="CT35" s="62"/>
      <c r="CU35" s="62"/>
      <c r="CV35" s="62"/>
      <c r="CW35" s="62"/>
      <c r="CX35" s="53"/>
      <c r="CY35" s="62"/>
      <c r="CZ35" s="63"/>
      <c r="DA35" s="63"/>
      <c r="DB35" s="55"/>
      <c r="DC35" s="56"/>
      <c r="DD35" s="64"/>
      <c r="DE35" s="56"/>
      <c r="DF35" s="58"/>
      <c r="DG35" s="59"/>
      <c r="DH35" s="59"/>
      <c r="DI35" s="59"/>
      <c r="DJ35" s="59"/>
      <c r="DK35" s="59"/>
      <c r="DL35" s="55"/>
      <c r="DM35" s="60"/>
      <c r="DN35" s="60"/>
      <c r="DO35" s="60"/>
      <c r="DP35" s="60"/>
      <c r="DQ35" s="60"/>
      <c r="DR35" s="60"/>
      <c r="DS35" s="60"/>
      <c r="DT35" s="60"/>
      <c r="DU35" s="60"/>
      <c r="DV35" s="60"/>
      <c r="DW35" s="60"/>
      <c r="DX35" s="60"/>
      <c r="DY35" s="64"/>
      <c r="DZ35" s="61"/>
      <c r="EA35" s="62"/>
      <c r="EB35" s="62"/>
      <c r="EC35" s="62"/>
      <c r="ED35" s="62"/>
      <c r="EE35" s="62"/>
      <c r="EF35" s="62"/>
      <c r="EG35" s="62"/>
      <c r="EH35" s="62"/>
      <c r="EI35" s="62"/>
      <c r="EJ35" s="62"/>
      <c r="EK35" s="62"/>
      <c r="EL35" s="62"/>
      <c r="EM35" s="62"/>
      <c r="EN35" s="62"/>
      <c r="EO35" s="62"/>
      <c r="EP35" s="53"/>
      <c r="EQ35" s="62"/>
      <c r="ER35" s="63"/>
      <c r="ES35" s="63"/>
      <c r="ET35" s="55"/>
      <c r="EU35" s="56"/>
      <c r="EV35" s="64"/>
      <c r="EW35" s="56"/>
      <c r="EX35" s="58"/>
      <c r="EY35" s="59"/>
      <c r="EZ35" s="59"/>
      <c r="FA35" s="59"/>
      <c r="FB35" s="59"/>
      <c r="FC35" s="59"/>
      <c r="FD35" s="55"/>
      <c r="FE35" s="60"/>
      <c r="FF35" s="60"/>
      <c r="FG35" s="60"/>
      <c r="FH35" s="60"/>
      <c r="FI35" s="60"/>
      <c r="FJ35" s="60"/>
      <c r="FK35" s="60"/>
      <c r="FL35" s="60"/>
      <c r="FM35" s="60"/>
      <c r="FN35" s="60"/>
      <c r="FO35" s="60"/>
      <c r="FP35" s="60"/>
      <c r="FQ35" s="64"/>
      <c r="FR35" s="61"/>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row>
    <row r="36" spans="1:212" s="74" customFormat="1" outlineLevel="1" x14ac:dyDescent="0.25">
      <c r="A36" s="302" t="s">
        <v>118</v>
      </c>
      <c r="B36" s="302" t="s">
        <v>464</v>
      </c>
      <c r="C36" s="302" t="s">
        <v>117</v>
      </c>
      <c r="D36" s="302" t="s">
        <v>132</v>
      </c>
      <c r="E36" s="302" t="s">
        <v>138</v>
      </c>
      <c r="F36" s="303">
        <v>50000</v>
      </c>
      <c r="G36" s="304">
        <v>38</v>
      </c>
      <c r="H36" s="115">
        <f t="shared" ref="H36:H43" si="11">G36/38</f>
        <v>1</v>
      </c>
      <c r="I36" s="305">
        <v>44378</v>
      </c>
      <c r="J36" s="305">
        <v>44533</v>
      </c>
      <c r="K36" s="303">
        <v>5000</v>
      </c>
      <c r="L36" s="303">
        <v>0</v>
      </c>
      <c r="M36" s="305">
        <v>44533</v>
      </c>
      <c r="N36" s="75">
        <f>O36/H36</f>
        <v>55000</v>
      </c>
      <c r="O36" s="75">
        <f>(+F36*(1+L36)+K36)*H36</f>
        <v>55000</v>
      </c>
      <c r="P36" s="303">
        <v>5000</v>
      </c>
      <c r="Q36" s="75">
        <f>P36+(P36*L36)</f>
        <v>5000</v>
      </c>
      <c r="R36" s="75">
        <v>0</v>
      </c>
      <c r="S36" s="76">
        <f t="shared" ref="S36:S43" si="12">+Q36+R36</f>
        <v>5000</v>
      </c>
      <c r="T36" s="76">
        <f t="shared" ref="T36:AE43" si="13">IF(AND($I36&lt;=T$20,$J36&lt;T$20),0,IF($I36&lt;=T$20,($F36*$H36+$S36)/12,)+IF(AND($I36&lt;=T$20,$M36&lt;=T$20),$L36*$F36*$H36/12+$K36/12))</f>
        <v>4583.333333333333</v>
      </c>
      <c r="U36" s="76">
        <f t="shared" si="13"/>
        <v>4583.333333333333</v>
      </c>
      <c r="V36" s="76">
        <f t="shared" si="13"/>
        <v>4583.333333333333</v>
      </c>
      <c r="W36" s="76">
        <f t="shared" si="13"/>
        <v>4583.333333333333</v>
      </c>
      <c r="X36" s="76">
        <f t="shared" si="13"/>
        <v>4583.333333333333</v>
      </c>
      <c r="Y36" s="76">
        <f t="shared" si="13"/>
        <v>5000</v>
      </c>
      <c r="Z36" s="76">
        <f t="shared" si="13"/>
        <v>0</v>
      </c>
      <c r="AA36" s="76">
        <f t="shared" si="13"/>
        <v>0</v>
      </c>
      <c r="AB36" s="76">
        <f t="shared" si="13"/>
        <v>0</v>
      </c>
      <c r="AC36" s="76">
        <f t="shared" si="13"/>
        <v>0</v>
      </c>
      <c r="AD36" s="76">
        <f t="shared" si="13"/>
        <v>0</v>
      </c>
      <c r="AE36" s="76">
        <f t="shared" si="13"/>
        <v>0</v>
      </c>
      <c r="AF36" s="77">
        <f t="shared" ref="AF36:AF43" si="14">SUM(T36:AE36)</f>
        <v>27916.666666666664</v>
      </c>
      <c r="AG36" s="95"/>
      <c r="AH36" s="71"/>
      <c r="AI36" s="71"/>
      <c r="AJ36" s="71"/>
      <c r="AK36" s="71"/>
      <c r="AL36" s="71"/>
      <c r="AM36" s="71"/>
      <c r="AN36" s="71"/>
      <c r="AO36" s="71"/>
      <c r="AP36" s="72"/>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c r="EO36" s="70"/>
      <c r="EP36" s="70"/>
      <c r="EQ36" s="70"/>
      <c r="ER36" s="70"/>
      <c r="ES36" s="70"/>
      <c r="ET36" s="70"/>
      <c r="EU36" s="70"/>
      <c r="EV36" s="70"/>
      <c r="EW36" s="70"/>
      <c r="EX36" s="70"/>
      <c r="EY36" s="70"/>
      <c r="EZ36" s="70"/>
      <c r="FA36" s="70"/>
      <c r="FB36" s="70"/>
      <c r="FC36" s="70"/>
      <c r="FD36" s="70"/>
      <c r="FE36" s="70"/>
      <c r="FF36" s="70"/>
      <c r="FG36" s="70"/>
      <c r="FH36" s="70"/>
      <c r="FI36" s="70"/>
      <c r="FJ36" s="70"/>
      <c r="FK36" s="70"/>
      <c r="FL36" s="70"/>
      <c r="FM36" s="70"/>
      <c r="FN36" s="70"/>
      <c r="FO36" s="70"/>
      <c r="FP36" s="70"/>
      <c r="FQ36" s="70"/>
      <c r="FR36" s="70"/>
      <c r="FS36" s="70"/>
      <c r="FT36" s="70"/>
      <c r="FU36" s="70"/>
      <c r="FV36" s="70"/>
      <c r="FW36" s="70"/>
      <c r="FX36" s="70"/>
      <c r="FY36" s="70"/>
      <c r="FZ36" s="70"/>
      <c r="GA36" s="70"/>
      <c r="GB36" s="70"/>
      <c r="GC36" s="70"/>
      <c r="GD36" s="70"/>
      <c r="GE36" s="70"/>
      <c r="GF36" s="70"/>
      <c r="GG36" s="70"/>
      <c r="GH36" s="70"/>
      <c r="GI36" s="70"/>
      <c r="GJ36" s="70"/>
      <c r="GK36" s="70"/>
      <c r="GL36" s="70"/>
      <c r="GM36" s="70"/>
      <c r="GN36" s="70"/>
      <c r="GO36" s="70"/>
      <c r="GP36" s="70"/>
      <c r="GQ36" s="70"/>
      <c r="GR36" s="70"/>
      <c r="GS36" s="70"/>
      <c r="GT36" s="70"/>
      <c r="GU36" s="70"/>
      <c r="GV36" s="70"/>
      <c r="GW36" s="70"/>
      <c r="GX36" s="70"/>
      <c r="GY36" s="73"/>
      <c r="GZ36" s="73"/>
      <c r="HA36" s="73"/>
      <c r="HB36" s="73"/>
      <c r="HC36" s="73"/>
      <c r="HD36" s="73"/>
    </row>
    <row r="37" spans="1:212" s="74" customFormat="1" outlineLevel="1" x14ac:dyDescent="0.25">
      <c r="A37" s="302"/>
      <c r="B37" s="302"/>
      <c r="C37" s="302"/>
      <c r="D37" s="302"/>
      <c r="E37" s="302"/>
      <c r="F37" s="303"/>
      <c r="G37" s="304"/>
      <c r="H37" s="115">
        <f t="shared" si="11"/>
        <v>0</v>
      </c>
      <c r="I37" s="305"/>
      <c r="J37" s="305"/>
      <c r="K37" s="303"/>
      <c r="L37" s="303"/>
      <c r="M37" s="305"/>
      <c r="N37" s="75" t="e">
        <f t="shared" ref="N37:N43" si="15">O37/H37</f>
        <v>#DIV/0!</v>
      </c>
      <c r="O37" s="75">
        <f t="shared" ref="O37:O43" si="16">(+F37*(1+L37)+K37)*H37</f>
        <v>0</v>
      </c>
      <c r="P37" s="303"/>
      <c r="Q37" s="75">
        <f t="shared" ref="Q37:Q43" si="17">P37+(P37*L37)</f>
        <v>0</v>
      </c>
      <c r="R37" s="75">
        <v>0</v>
      </c>
      <c r="S37" s="76">
        <f t="shared" si="12"/>
        <v>0</v>
      </c>
      <c r="T37" s="76">
        <f t="shared" si="13"/>
        <v>0</v>
      </c>
      <c r="U37" s="76">
        <f t="shared" si="13"/>
        <v>0</v>
      </c>
      <c r="V37" s="76">
        <f t="shared" si="13"/>
        <v>0</v>
      </c>
      <c r="W37" s="76">
        <f t="shared" si="13"/>
        <v>0</v>
      </c>
      <c r="X37" s="76">
        <f t="shared" si="13"/>
        <v>0</v>
      </c>
      <c r="Y37" s="76">
        <f t="shared" si="13"/>
        <v>0</v>
      </c>
      <c r="Z37" s="76">
        <f t="shared" si="13"/>
        <v>0</v>
      </c>
      <c r="AA37" s="76">
        <f t="shared" si="13"/>
        <v>0</v>
      </c>
      <c r="AB37" s="76">
        <f t="shared" si="13"/>
        <v>0</v>
      </c>
      <c r="AC37" s="76">
        <f t="shared" si="13"/>
        <v>0</v>
      </c>
      <c r="AD37" s="76">
        <f t="shared" si="13"/>
        <v>0</v>
      </c>
      <c r="AE37" s="76">
        <f t="shared" si="13"/>
        <v>0</v>
      </c>
      <c r="AF37" s="77">
        <f t="shared" si="14"/>
        <v>0</v>
      </c>
      <c r="AG37" s="95"/>
      <c r="AH37" s="71"/>
      <c r="AI37" s="71"/>
      <c r="AJ37" s="71"/>
      <c r="AK37" s="71"/>
      <c r="AL37" s="71"/>
      <c r="AM37" s="71"/>
      <c r="AN37" s="71"/>
      <c r="AO37" s="71"/>
      <c r="AP37" s="72"/>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3"/>
      <c r="GZ37" s="73"/>
      <c r="HA37" s="73"/>
      <c r="HB37" s="73"/>
      <c r="HC37" s="73"/>
      <c r="HD37" s="73"/>
    </row>
    <row r="38" spans="1:212" s="74" customFormat="1" outlineLevel="1" x14ac:dyDescent="0.25">
      <c r="A38" s="302"/>
      <c r="B38" s="302"/>
      <c r="C38" s="302"/>
      <c r="D38" s="302"/>
      <c r="E38" s="302"/>
      <c r="F38" s="303"/>
      <c r="G38" s="304"/>
      <c r="H38" s="115">
        <f t="shared" si="11"/>
        <v>0</v>
      </c>
      <c r="I38" s="305"/>
      <c r="J38" s="305"/>
      <c r="K38" s="303"/>
      <c r="L38" s="303"/>
      <c r="M38" s="305"/>
      <c r="N38" s="75" t="e">
        <f t="shared" si="15"/>
        <v>#DIV/0!</v>
      </c>
      <c r="O38" s="75">
        <f t="shared" si="16"/>
        <v>0</v>
      </c>
      <c r="P38" s="303"/>
      <c r="Q38" s="75">
        <f t="shared" si="17"/>
        <v>0</v>
      </c>
      <c r="R38" s="75">
        <v>0</v>
      </c>
      <c r="S38" s="76">
        <f t="shared" si="12"/>
        <v>0</v>
      </c>
      <c r="T38" s="76">
        <f t="shared" si="13"/>
        <v>0</v>
      </c>
      <c r="U38" s="76">
        <f t="shared" si="13"/>
        <v>0</v>
      </c>
      <c r="V38" s="76">
        <f t="shared" si="13"/>
        <v>0</v>
      </c>
      <c r="W38" s="76">
        <f t="shared" si="13"/>
        <v>0</v>
      </c>
      <c r="X38" s="76">
        <f t="shared" si="13"/>
        <v>0</v>
      </c>
      <c r="Y38" s="76">
        <f t="shared" si="13"/>
        <v>0</v>
      </c>
      <c r="Z38" s="76">
        <f t="shared" si="13"/>
        <v>0</v>
      </c>
      <c r="AA38" s="76">
        <f t="shared" si="13"/>
        <v>0</v>
      </c>
      <c r="AB38" s="76">
        <f t="shared" si="13"/>
        <v>0</v>
      </c>
      <c r="AC38" s="76">
        <f t="shared" si="13"/>
        <v>0</v>
      </c>
      <c r="AD38" s="76">
        <f t="shared" si="13"/>
        <v>0</v>
      </c>
      <c r="AE38" s="76">
        <f t="shared" si="13"/>
        <v>0</v>
      </c>
      <c r="AF38" s="77">
        <f t="shared" si="14"/>
        <v>0</v>
      </c>
      <c r="AG38" s="95"/>
      <c r="AH38" s="71"/>
      <c r="AI38" s="71"/>
      <c r="AJ38" s="71"/>
      <c r="AK38" s="71"/>
      <c r="AL38" s="71"/>
      <c r="AM38" s="71"/>
      <c r="AN38" s="71"/>
      <c r="AO38" s="71"/>
      <c r="AP38" s="72"/>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c r="EO38" s="70"/>
      <c r="EP38" s="70"/>
      <c r="EQ38" s="70"/>
      <c r="ER38" s="70"/>
      <c r="ES38" s="70"/>
      <c r="ET38" s="70"/>
      <c r="EU38" s="70"/>
      <c r="EV38" s="70"/>
      <c r="EW38" s="70"/>
      <c r="EX38" s="70"/>
      <c r="EY38" s="70"/>
      <c r="EZ38" s="70"/>
      <c r="FA38" s="70"/>
      <c r="FB38" s="70"/>
      <c r="FC38" s="70"/>
      <c r="FD38" s="70"/>
      <c r="FE38" s="70"/>
      <c r="FF38" s="70"/>
      <c r="FG38" s="70"/>
      <c r="FH38" s="70"/>
      <c r="FI38" s="70"/>
      <c r="FJ38" s="70"/>
      <c r="FK38" s="70"/>
      <c r="FL38" s="70"/>
      <c r="FM38" s="70"/>
      <c r="FN38" s="70"/>
      <c r="FO38" s="70"/>
      <c r="FP38" s="70"/>
      <c r="FQ38" s="70"/>
      <c r="FR38" s="70"/>
      <c r="FS38" s="70"/>
      <c r="FT38" s="70"/>
      <c r="FU38" s="70"/>
      <c r="FV38" s="70"/>
      <c r="FW38" s="70"/>
      <c r="FX38" s="70"/>
      <c r="FY38" s="70"/>
      <c r="FZ38" s="70"/>
      <c r="GA38" s="70"/>
      <c r="GB38" s="70"/>
      <c r="GC38" s="70"/>
      <c r="GD38" s="70"/>
      <c r="GE38" s="70"/>
      <c r="GF38" s="70"/>
      <c r="GG38" s="70"/>
      <c r="GH38" s="70"/>
      <c r="GI38" s="70"/>
      <c r="GJ38" s="70"/>
      <c r="GK38" s="70"/>
      <c r="GL38" s="70"/>
      <c r="GM38" s="70"/>
      <c r="GN38" s="70"/>
      <c r="GO38" s="70"/>
      <c r="GP38" s="70"/>
      <c r="GQ38" s="70"/>
      <c r="GR38" s="70"/>
      <c r="GS38" s="70"/>
      <c r="GT38" s="70"/>
      <c r="GU38" s="70"/>
      <c r="GV38" s="70"/>
      <c r="GW38" s="70"/>
      <c r="GX38" s="70"/>
      <c r="GY38" s="73"/>
      <c r="GZ38" s="73"/>
      <c r="HA38" s="73"/>
      <c r="HB38" s="73"/>
      <c r="HC38" s="73"/>
      <c r="HD38" s="73"/>
    </row>
    <row r="39" spans="1:212" s="74" customFormat="1" outlineLevel="1" x14ac:dyDescent="0.25">
      <c r="A39" s="302"/>
      <c r="B39" s="302"/>
      <c r="C39" s="302"/>
      <c r="D39" s="302"/>
      <c r="E39" s="302"/>
      <c r="F39" s="303"/>
      <c r="G39" s="304"/>
      <c r="H39" s="115">
        <f t="shared" si="11"/>
        <v>0</v>
      </c>
      <c r="I39" s="305"/>
      <c r="J39" s="305"/>
      <c r="K39" s="303"/>
      <c r="L39" s="303"/>
      <c r="M39" s="305"/>
      <c r="N39" s="75" t="e">
        <f t="shared" si="15"/>
        <v>#DIV/0!</v>
      </c>
      <c r="O39" s="75">
        <f t="shared" si="16"/>
        <v>0</v>
      </c>
      <c r="P39" s="303"/>
      <c r="Q39" s="75">
        <f>P39+(P39*L39)</f>
        <v>0</v>
      </c>
      <c r="R39" s="75">
        <v>0</v>
      </c>
      <c r="S39" s="76">
        <f t="shared" si="12"/>
        <v>0</v>
      </c>
      <c r="T39" s="76">
        <f t="shared" si="13"/>
        <v>0</v>
      </c>
      <c r="U39" s="76">
        <f t="shared" si="13"/>
        <v>0</v>
      </c>
      <c r="V39" s="76">
        <f t="shared" si="13"/>
        <v>0</v>
      </c>
      <c r="W39" s="76">
        <f t="shared" si="13"/>
        <v>0</v>
      </c>
      <c r="X39" s="76">
        <f t="shared" si="13"/>
        <v>0</v>
      </c>
      <c r="Y39" s="76">
        <f t="shared" si="13"/>
        <v>0</v>
      </c>
      <c r="Z39" s="76">
        <f t="shared" si="13"/>
        <v>0</v>
      </c>
      <c r="AA39" s="76">
        <f t="shared" si="13"/>
        <v>0</v>
      </c>
      <c r="AB39" s="76">
        <f t="shared" si="13"/>
        <v>0</v>
      </c>
      <c r="AC39" s="76">
        <f t="shared" si="13"/>
        <v>0</v>
      </c>
      <c r="AD39" s="76">
        <f t="shared" si="13"/>
        <v>0</v>
      </c>
      <c r="AE39" s="76">
        <f t="shared" si="13"/>
        <v>0</v>
      </c>
      <c r="AF39" s="77">
        <f t="shared" si="14"/>
        <v>0</v>
      </c>
      <c r="AG39" s="95"/>
      <c r="AH39" s="71"/>
      <c r="AI39" s="71"/>
      <c r="AJ39" s="71"/>
      <c r="AK39" s="71"/>
      <c r="AL39" s="71"/>
      <c r="AM39" s="71"/>
      <c r="AN39" s="71"/>
      <c r="AO39" s="71"/>
      <c r="AP39" s="72"/>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70"/>
      <c r="FW39" s="70"/>
      <c r="FX39" s="70"/>
      <c r="FY39" s="70"/>
      <c r="FZ39" s="70"/>
      <c r="GA39" s="70"/>
      <c r="GB39" s="70"/>
      <c r="GC39" s="70"/>
      <c r="GD39" s="70"/>
      <c r="GE39" s="70"/>
      <c r="GF39" s="70"/>
      <c r="GG39" s="70"/>
      <c r="GH39" s="70"/>
      <c r="GI39" s="70"/>
      <c r="GJ39" s="70"/>
      <c r="GK39" s="70"/>
      <c r="GL39" s="70"/>
      <c r="GM39" s="70"/>
      <c r="GN39" s="70"/>
      <c r="GO39" s="70"/>
      <c r="GP39" s="70"/>
      <c r="GQ39" s="70"/>
      <c r="GR39" s="70"/>
      <c r="GS39" s="70"/>
      <c r="GT39" s="70"/>
      <c r="GU39" s="70"/>
      <c r="GV39" s="70"/>
      <c r="GW39" s="70"/>
      <c r="GX39" s="70"/>
      <c r="GY39" s="73"/>
      <c r="GZ39" s="73"/>
      <c r="HA39" s="73"/>
      <c r="HB39" s="73"/>
      <c r="HC39" s="73"/>
      <c r="HD39" s="73"/>
    </row>
    <row r="40" spans="1:212" s="74" customFormat="1" outlineLevel="1" x14ac:dyDescent="0.25">
      <c r="A40" s="302"/>
      <c r="B40" s="302"/>
      <c r="C40" s="302"/>
      <c r="D40" s="302"/>
      <c r="E40" s="302"/>
      <c r="F40" s="303"/>
      <c r="G40" s="304"/>
      <c r="H40" s="115">
        <f t="shared" si="11"/>
        <v>0</v>
      </c>
      <c r="I40" s="305"/>
      <c r="J40" s="305"/>
      <c r="K40" s="303"/>
      <c r="L40" s="303"/>
      <c r="M40" s="305"/>
      <c r="N40" s="75" t="e">
        <f t="shared" si="15"/>
        <v>#DIV/0!</v>
      </c>
      <c r="O40" s="75">
        <f t="shared" si="16"/>
        <v>0</v>
      </c>
      <c r="P40" s="303"/>
      <c r="Q40" s="75">
        <f>P40+(P40*L40)</f>
        <v>0</v>
      </c>
      <c r="R40" s="75">
        <v>0</v>
      </c>
      <c r="S40" s="76">
        <f t="shared" si="12"/>
        <v>0</v>
      </c>
      <c r="T40" s="76">
        <f t="shared" si="13"/>
        <v>0</v>
      </c>
      <c r="U40" s="76">
        <f t="shared" si="13"/>
        <v>0</v>
      </c>
      <c r="V40" s="76">
        <f t="shared" si="13"/>
        <v>0</v>
      </c>
      <c r="W40" s="76">
        <f t="shared" si="13"/>
        <v>0</v>
      </c>
      <c r="X40" s="76">
        <f t="shared" si="13"/>
        <v>0</v>
      </c>
      <c r="Y40" s="76">
        <f t="shared" si="13"/>
        <v>0</v>
      </c>
      <c r="Z40" s="76">
        <f t="shared" si="13"/>
        <v>0</v>
      </c>
      <c r="AA40" s="76">
        <f t="shared" si="13"/>
        <v>0</v>
      </c>
      <c r="AB40" s="76">
        <f t="shared" si="13"/>
        <v>0</v>
      </c>
      <c r="AC40" s="76">
        <f t="shared" si="13"/>
        <v>0</v>
      </c>
      <c r="AD40" s="76">
        <f t="shared" si="13"/>
        <v>0</v>
      </c>
      <c r="AE40" s="76">
        <f t="shared" si="13"/>
        <v>0</v>
      </c>
      <c r="AF40" s="77">
        <f t="shared" si="14"/>
        <v>0</v>
      </c>
      <c r="AG40" s="95"/>
      <c r="AH40" s="71"/>
      <c r="AI40" s="71"/>
      <c r="AJ40" s="71"/>
      <c r="AK40" s="71"/>
      <c r="AL40" s="71"/>
      <c r="AM40" s="71"/>
      <c r="AN40" s="71"/>
      <c r="AO40" s="71"/>
      <c r="AP40" s="72"/>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c r="EO40" s="70"/>
      <c r="EP40" s="70"/>
      <c r="EQ40" s="70"/>
      <c r="ER40" s="70"/>
      <c r="ES40" s="70"/>
      <c r="ET40" s="70"/>
      <c r="EU40" s="70"/>
      <c r="EV40" s="70"/>
      <c r="EW40" s="70"/>
      <c r="EX40" s="70"/>
      <c r="EY40" s="70"/>
      <c r="EZ40" s="70"/>
      <c r="FA40" s="70"/>
      <c r="FB40" s="70"/>
      <c r="FC40" s="70"/>
      <c r="FD40" s="70"/>
      <c r="FE40" s="70"/>
      <c r="FF40" s="70"/>
      <c r="FG40" s="70"/>
      <c r="FH40" s="70"/>
      <c r="FI40" s="70"/>
      <c r="FJ40" s="70"/>
      <c r="FK40" s="70"/>
      <c r="FL40" s="70"/>
      <c r="FM40" s="70"/>
      <c r="FN40" s="70"/>
      <c r="FO40" s="70"/>
      <c r="FP40" s="70"/>
      <c r="FQ40" s="70"/>
      <c r="FR40" s="70"/>
      <c r="FS40" s="70"/>
      <c r="FT40" s="70"/>
      <c r="FU40" s="70"/>
      <c r="FV40" s="70"/>
      <c r="FW40" s="70"/>
      <c r="FX40" s="70"/>
      <c r="FY40" s="70"/>
      <c r="FZ40" s="70"/>
      <c r="GA40" s="70"/>
      <c r="GB40" s="70"/>
      <c r="GC40" s="70"/>
      <c r="GD40" s="70"/>
      <c r="GE40" s="70"/>
      <c r="GF40" s="70"/>
      <c r="GG40" s="70"/>
      <c r="GH40" s="70"/>
      <c r="GI40" s="70"/>
      <c r="GJ40" s="70"/>
      <c r="GK40" s="70"/>
      <c r="GL40" s="70"/>
      <c r="GM40" s="70"/>
      <c r="GN40" s="70"/>
      <c r="GO40" s="70"/>
      <c r="GP40" s="70"/>
      <c r="GQ40" s="70"/>
      <c r="GR40" s="70"/>
      <c r="GS40" s="70"/>
      <c r="GT40" s="70"/>
      <c r="GU40" s="70"/>
      <c r="GV40" s="70"/>
      <c r="GW40" s="70"/>
      <c r="GX40" s="70"/>
      <c r="GY40" s="73"/>
      <c r="GZ40" s="73"/>
      <c r="HA40" s="73"/>
      <c r="HB40" s="73"/>
      <c r="HC40" s="73"/>
      <c r="HD40" s="73"/>
    </row>
    <row r="41" spans="1:212" s="74" customFormat="1" outlineLevel="1" x14ac:dyDescent="0.25">
      <c r="A41" s="302"/>
      <c r="B41" s="302"/>
      <c r="C41" s="302"/>
      <c r="D41" s="302"/>
      <c r="E41" s="302"/>
      <c r="F41" s="303"/>
      <c r="G41" s="304"/>
      <c r="H41" s="115">
        <f t="shared" si="11"/>
        <v>0</v>
      </c>
      <c r="I41" s="305"/>
      <c r="J41" s="305"/>
      <c r="K41" s="303"/>
      <c r="L41" s="303"/>
      <c r="M41" s="305"/>
      <c r="N41" s="75" t="e">
        <f t="shared" si="15"/>
        <v>#DIV/0!</v>
      </c>
      <c r="O41" s="75">
        <f t="shared" si="16"/>
        <v>0</v>
      </c>
      <c r="P41" s="303"/>
      <c r="Q41" s="75">
        <f t="shared" si="17"/>
        <v>0</v>
      </c>
      <c r="R41" s="75">
        <v>0</v>
      </c>
      <c r="S41" s="76">
        <f t="shared" si="12"/>
        <v>0</v>
      </c>
      <c r="T41" s="76">
        <f t="shared" si="13"/>
        <v>0</v>
      </c>
      <c r="U41" s="76">
        <f t="shared" si="13"/>
        <v>0</v>
      </c>
      <c r="V41" s="76">
        <f t="shared" si="13"/>
        <v>0</v>
      </c>
      <c r="W41" s="76">
        <f t="shared" si="13"/>
        <v>0</v>
      </c>
      <c r="X41" s="76">
        <f t="shared" si="13"/>
        <v>0</v>
      </c>
      <c r="Y41" s="76">
        <f t="shared" si="13"/>
        <v>0</v>
      </c>
      <c r="Z41" s="76">
        <f t="shared" si="13"/>
        <v>0</v>
      </c>
      <c r="AA41" s="76">
        <f t="shared" si="13"/>
        <v>0</v>
      </c>
      <c r="AB41" s="76">
        <f t="shared" si="13"/>
        <v>0</v>
      </c>
      <c r="AC41" s="76">
        <f t="shared" si="13"/>
        <v>0</v>
      </c>
      <c r="AD41" s="76">
        <f t="shared" si="13"/>
        <v>0</v>
      </c>
      <c r="AE41" s="76">
        <f t="shared" si="13"/>
        <v>0</v>
      </c>
      <c r="AF41" s="77">
        <f t="shared" si="14"/>
        <v>0</v>
      </c>
      <c r="AG41" s="95"/>
      <c r="AH41" s="71"/>
      <c r="AI41" s="71"/>
      <c r="AJ41" s="71"/>
      <c r="AK41" s="71"/>
      <c r="AL41" s="71"/>
      <c r="AM41" s="71"/>
      <c r="AN41" s="71"/>
      <c r="AO41" s="71"/>
      <c r="AP41" s="72"/>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c r="GH41" s="70"/>
      <c r="GI41" s="70"/>
      <c r="GJ41" s="70"/>
      <c r="GK41" s="70"/>
      <c r="GL41" s="70"/>
      <c r="GM41" s="70"/>
      <c r="GN41" s="70"/>
      <c r="GO41" s="70"/>
      <c r="GP41" s="70"/>
      <c r="GQ41" s="70"/>
      <c r="GR41" s="70"/>
      <c r="GS41" s="70"/>
      <c r="GT41" s="70"/>
      <c r="GU41" s="70"/>
      <c r="GV41" s="70"/>
      <c r="GW41" s="70"/>
      <c r="GX41" s="70"/>
      <c r="GY41" s="73"/>
      <c r="GZ41" s="73"/>
      <c r="HA41" s="73"/>
      <c r="HB41" s="73"/>
      <c r="HC41" s="73"/>
      <c r="HD41" s="73"/>
    </row>
    <row r="42" spans="1:212" s="74" customFormat="1" outlineLevel="1" x14ac:dyDescent="0.25">
      <c r="A42" s="302"/>
      <c r="B42" s="302"/>
      <c r="C42" s="302"/>
      <c r="D42" s="302"/>
      <c r="E42" s="302"/>
      <c r="F42" s="303"/>
      <c r="G42" s="304"/>
      <c r="H42" s="115">
        <f t="shared" si="11"/>
        <v>0</v>
      </c>
      <c r="I42" s="305"/>
      <c r="J42" s="305"/>
      <c r="K42" s="303"/>
      <c r="L42" s="303"/>
      <c r="M42" s="305"/>
      <c r="N42" s="75" t="e">
        <f t="shared" si="15"/>
        <v>#DIV/0!</v>
      </c>
      <c r="O42" s="75">
        <f t="shared" si="16"/>
        <v>0</v>
      </c>
      <c r="P42" s="303"/>
      <c r="Q42" s="75">
        <f t="shared" si="17"/>
        <v>0</v>
      </c>
      <c r="R42" s="75">
        <v>0</v>
      </c>
      <c r="S42" s="76">
        <f t="shared" si="12"/>
        <v>0</v>
      </c>
      <c r="T42" s="76">
        <f t="shared" si="13"/>
        <v>0</v>
      </c>
      <c r="U42" s="76">
        <f t="shared" si="13"/>
        <v>0</v>
      </c>
      <c r="V42" s="76">
        <f t="shared" si="13"/>
        <v>0</v>
      </c>
      <c r="W42" s="76">
        <f t="shared" si="13"/>
        <v>0</v>
      </c>
      <c r="X42" s="76">
        <f t="shared" si="13"/>
        <v>0</v>
      </c>
      <c r="Y42" s="76">
        <f t="shared" si="13"/>
        <v>0</v>
      </c>
      <c r="Z42" s="76">
        <f t="shared" si="13"/>
        <v>0</v>
      </c>
      <c r="AA42" s="76">
        <f t="shared" si="13"/>
        <v>0</v>
      </c>
      <c r="AB42" s="76">
        <f t="shared" si="13"/>
        <v>0</v>
      </c>
      <c r="AC42" s="76">
        <f t="shared" si="13"/>
        <v>0</v>
      </c>
      <c r="AD42" s="76">
        <f t="shared" si="13"/>
        <v>0</v>
      </c>
      <c r="AE42" s="76">
        <f t="shared" si="13"/>
        <v>0</v>
      </c>
      <c r="AF42" s="77">
        <f t="shared" si="14"/>
        <v>0</v>
      </c>
      <c r="AG42" s="95"/>
      <c r="AH42" s="71"/>
      <c r="AI42" s="71"/>
      <c r="AJ42" s="71"/>
      <c r="AK42" s="71"/>
      <c r="AL42" s="71"/>
      <c r="AM42" s="71"/>
      <c r="AN42" s="71"/>
      <c r="AO42" s="71"/>
      <c r="AP42" s="72"/>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c r="GH42" s="70"/>
      <c r="GI42" s="70"/>
      <c r="GJ42" s="70"/>
      <c r="GK42" s="70"/>
      <c r="GL42" s="70"/>
      <c r="GM42" s="70"/>
      <c r="GN42" s="70"/>
      <c r="GO42" s="70"/>
      <c r="GP42" s="70"/>
      <c r="GQ42" s="70"/>
      <c r="GR42" s="70"/>
      <c r="GS42" s="70"/>
      <c r="GT42" s="70"/>
      <c r="GU42" s="70"/>
      <c r="GV42" s="70"/>
      <c r="GW42" s="70"/>
      <c r="GX42" s="70"/>
      <c r="GY42" s="73"/>
      <c r="GZ42" s="73"/>
      <c r="HA42" s="73"/>
      <c r="HB42" s="73"/>
      <c r="HC42" s="73"/>
      <c r="HD42" s="73"/>
    </row>
    <row r="43" spans="1:212" s="74" customFormat="1" outlineLevel="1" x14ac:dyDescent="0.25">
      <c r="A43" s="302"/>
      <c r="B43" s="302"/>
      <c r="C43" s="302"/>
      <c r="D43" s="302"/>
      <c r="E43" s="302"/>
      <c r="F43" s="303"/>
      <c r="G43" s="304"/>
      <c r="H43" s="115">
        <f t="shared" si="11"/>
        <v>0</v>
      </c>
      <c r="I43" s="305"/>
      <c r="J43" s="305"/>
      <c r="K43" s="303"/>
      <c r="L43" s="303"/>
      <c r="M43" s="305"/>
      <c r="N43" s="75" t="e">
        <f t="shared" si="15"/>
        <v>#DIV/0!</v>
      </c>
      <c r="O43" s="75">
        <f t="shared" si="16"/>
        <v>0</v>
      </c>
      <c r="P43" s="303"/>
      <c r="Q43" s="75">
        <f t="shared" si="17"/>
        <v>0</v>
      </c>
      <c r="R43" s="75">
        <v>0</v>
      </c>
      <c r="S43" s="76">
        <f t="shared" si="12"/>
        <v>0</v>
      </c>
      <c r="T43" s="76">
        <f t="shared" si="13"/>
        <v>0</v>
      </c>
      <c r="U43" s="76">
        <f t="shared" si="13"/>
        <v>0</v>
      </c>
      <c r="V43" s="76">
        <f t="shared" si="13"/>
        <v>0</v>
      </c>
      <c r="W43" s="76">
        <f t="shared" si="13"/>
        <v>0</v>
      </c>
      <c r="X43" s="76">
        <f t="shared" si="13"/>
        <v>0</v>
      </c>
      <c r="Y43" s="76">
        <f t="shared" si="13"/>
        <v>0</v>
      </c>
      <c r="Z43" s="76">
        <f t="shared" si="13"/>
        <v>0</v>
      </c>
      <c r="AA43" s="76">
        <f t="shared" si="13"/>
        <v>0</v>
      </c>
      <c r="AB43" s="76">
        <f t="shared" si="13"/>
        <v>0</v>
      </c>
      <c r="AC43" s="76">
        <f t="shared" si="13"/>
        <v>0</v>
      </c>
      <c r="AD43" s="76">
        <f t="shared" si="13"/>
        <v>0</v>
      </c>
      <c r="AE43" s="76">
        <f t="shared" si="13"/>
        <v>0</v>
      </c>
      <c r="AF43" s="77">
        <f t="shared" si="14"/>
        <v>0</v>
      </c>
      <c r="AG43" s="95"/>
      <c r="AH43" s="71"/>
      <c r="AI43" s="71"/>
      <c r="AJ43" s="71"/>
      <c r="AK43" s="71"/>
      <c r="AL43" s="71"/>
      <c r="AM43" s="71"/>
      <c r="AN43" s="71"/>
      <c r="AO43" s="71"/>
      <c r="AP43" s="72"/>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c r="GH43" s="70"/>
      <c r="GI43" s="70"/>
      <c r="GJ43" s="70"/>
      <c r="GK43" s="70"/>
      <c r="GL43" s="70"/>
      <c r="GM43" s="70"/>
      <c r="GN43" s="70"/>
      <c r="GO43" s="70"/>
      <c r="GP43" s="70"/>
      <c r="GQ43" s="70"/>
      <c r="GR43" s="70"/>
      <c r="GS43" s="70"/>
      <c r="GT43" s="70"/>
      <c r="GU43" s="70"/>
      <c r="GV43" s="70"/>
      <c r="GW43" s="70"/>
      <c r="GX43" s="70"/>
      <c r="GY43" s="73"/>
      <c r="GZ43" s="73"/>
      <c r="HA43" s="73"/>
      <c r="HB43" s="73"/>
      <c r="HC43" s="73"/>
      <c r="HD43" s="73"/>
    </row>
    <row r="44" spans="1:212" s="12" customFormat="1" x14ac:dyDescent="0.25">
      <c r="AG44" s="30"/>
    </row>
    <row r="45" spans="1:212" x14ac:dyDescent="0.25">
      <c r="A45" s="1" t="s">
        <v>139</v>
      </c>
      <c r="T45" s="79">
        <f t="shared" ref="T45:AF45" si="18">SUM(T36:T44)</f>
        <v>4583.333333333333</v>
      </c>
      <c r="U45" s="79">
        <f t="shared" si="18"/>
        <v>4583.333333333333</v>
      </c>
      <c r="V45" s="79">
        <f t="shared" si="18"/>
        <v>4583.333333333333</v>
      </c>
      <c r="W45" s="79">
        <f t="shared" si="18"/>
        <v>4583.333333333333</v>
      </c>
      <c r="X45" s="79">
        <f t="shared" si="18"/>
        <v>4583.333333333333</v>
      </c>
      <c r="Y45" s="79">
        <f t="shared" si="18"/>
        <v>5000</v>
      </c>
      <c r="Z45" s="79">
        <f t="shared" si="18"/>
        <v>0</v>
      </c>
      <c r="AA45" s="79">
        <f t="shared" si="18"/>
        <v>0</v>
      </c>
      <c r="AB45" s="79">
        <f t="shared" si="18"/>
        <v>0</v>
      </c>
      <c r="AC45" s="79">
        <f t="shared" si="18"/>
        <v>0</v>
      </c>
      <c r="AD45" s="79">
        <f t="shared" si="18"/>
        <v>0</v>
      </c>
      <c r="AE45" s="79">
        <f t="shared" si="18"/>
        <v>0</v>
      </c>
      <c r="AF45" s="79">
        <f t="shared" si="18"/>
        <v>27916.666666666664</v>
      </c>
    </row>
    <row r="46" spans="1:212" x14ac:dyDescent="0.25">
      <c r="A46" s="1" t="s">
        <v>102</v>
      </c>
      <c r="B46" s="50">
        <v>9.5000000000000001E-2</v>
      </c>
      <c r="T46" s="80">
        <f t="shared" ref="T46:AF46" si="19">T45*$B$30</f>
        <v>435.41666666666663</v>
      </c>
      <c r="U46" s="80">
        <f t="shared" si="19"/>
        <v>435.41666666666663</v>
      </c>
      <c r="V46" s="80">
        <f t="shared" si="19"/>
        <v>435.41666666666663</v>
      </c>
      <c r="W46" s="80">
        <f t="shared" si="19"/>
        <v>435.41666666666663</v>
      </c>
      <c r="X46" s="80">
        <f t="shared" si="19"/>
        <v>435.41666666666663</v>
      </c>
      <c r="Y46" s="80">
        <f t="shared" si="19"/>
        <v>475</v>
      </c>
      <c r="Z46" s="80">
        <f t="shared" si="19"/>
        <v>0</v>
      </c>
      <c r="AA46" s="80">
        <f t="shared" si="19"/>
        <v>0</v>
      </c>
      <c r="AB46" s="80">
        <f t="shared" si="19"/>
        <v>0</v>
      </c>
      <c r="AC46" s="80">
        <f t="shared" si="19"/>
        <v>0</v>
      </c>
      <c r="AD46" s="80">
        <f t="shared" si="19"/>
        <v>0</v>
      </c>
      <c r="AE46" s="80">
        <f t="shared" si="19"/>
        <v>0</v>
      </c>
      <c r="AF46" s="80">
        <f t="shared" si="19"/>
        <v>2652.083333333333</v>
      </c>
    </row>
    <row r="47" spans="1:212" ht="16.5" thickBot="1" x14ac:dyDescent="0.3">
      <c r="A47" s="1" t="s">
        <v>140</v>
      </c>
      <c r="T47" s="78">
        <f t="shared" ref="T47:AF47" si="20">T45+T46</f>
        <v>5018.75</v>
      </c>
      <c r="U47" s="78">
        <f t="shared" si="20"/>
        <v>5018.75</v>
      </c>
      <c r="V47" s="78">
        <f t="shared" si="20"/>
        <v>5018.75</v>
      </c>
      <c r="W47" s="78">
        <f t="shared" si="20"/>
        <v>5018.75</v>
      </c>
      <c r="X47" s="78">
        <f t="shared" si="20"/>
        <v>5018.75</v>
      </c>
      <c r="Y47" s="78">
        <f t="shared" si="20"/>
        <v>5475</v>
      </c>
      <c r="Z47" s="78">
        <f t="shared" si="20"/>
        <v>0</v>
      </c>
      <c r="AA47" s="78">
        <f t="shared" si="20"/>
        <v>0</v>
      </c>
      <c r="AB47" s="78">
        <f t="shared" si="20"/>
        <v>0</v>
      </c>
      <c r="AC47" s="78">
        <f t="shared" si="20"/>
        <v>0</v>
      </c>
      <c r="AD47" s="78">
        <f t="shared" si="20"/>
        <v>0</v>
      </c>
      <c r="AE47" s="78">
        <f t="shared" si="20"/>
        <v>0</v>
      </c>
      <c r="AF47" s="78">
        <f t="shared" si="20"/>
        <v>30568.749999999996</v>
      </c>
    </row>
    <row r="48" spans="1:212" ht="16.5" thickTop="1" x14ac:dyDescent="0.25">
      <c r="A48" s="1"/>
      <c r="T48" s="80"/>
      <c r="U48" s="80"/>
      <c r="V48" s="80"/>
      <c r="W48" s="80"/>
      <c r="X48" s="80"/>
      <c r="Y48" s="80"/>
      <c r="Z48" s="80"/>
      <c r="AA48" s="80"/>
      <c r="AB48" s="80"/>
      <c r="AC48" s="80"/>
      <c r="AD48" s="80"/>
      <c r="AE48" s="80"/>
      <c r="AF48" s="80"/>
    </row>
    <row r="49" spans="1:33" x14ac:dyDescent="0.25">
      <c r="A49" s="1" t="s">
        <v>215</v>
      </c>
      <c r="T49" s="97">
        <f>T45+T29</f>
        <v>13750</v>
      </c>
      <c r="U49" s="97">
        <f t="shared" ref="U49:AF49" si="21">U45+U29</f>
        <v>13750</v>
      </c>
      <c r="V49" s="97">
        <f t="shared" si="21"/>
        <v>13750</v>
      </c>
      <c r="W49" s="97">
        <f t="shared" si="21"/>
        <v>13750</v>
      </c>
      <c r="X49" s="97">
        <f t="shared" si="21"/>
        <v>13750</v>
      </c>
      <c r="Y49" s="97">
        <f t="shared" si="21"/>
        <v>14166.666666666666</v>
      </c>
      <c r="Z49" s="97">
        <f t="shared" si="21"/>
        <v>9166.6666666666661</v>
      </c>
      <c r="AA49" s="97">
        <f t="shared" si="21"/>
        <v>9166.6666666666661</v>
      </c>
      <c r="AB49" s="97">
        <f t="shared" si="21"/>
        <v>0</v>
      </c>
      <c r="AC49" s="97">
        <f t="shared" si="21"/>
        <v>0</v>
      </c>
      <c r="AD49" s="97">
        <f t="shared" si="21"/>
        <v>0</v>
      </c>
      <c r="AE49" s="97">
        <f t="shared" si="21"/>
        <v>0</v>
      </c>
      <c r="AF49" s="97">
        <f t="shared" si="21"/>
        <v>101250</v>
      </c>
    </row>
    <row r="50" spans="1:33" x14ac:dyDescent="0.25">
      <c r="A50" s="1" t="s">
        <v>102</v>
      </c>
      <c r="T50" s="97">
        <f t="shared" ref="T50:AF51" si="22">T46+T30</f>
        <v>1306.25</v>
      </c>
      <c r="U50" s="97">
        <f t="shared" si="22"/>
        <v>1306.25</v>
      </c>
      <c r="V50" s="97">
        <f t="shared" si="22"/>
        <v>1306.25</v>
      </c>
      <c r="W50" s="97">
        <f t="shared" si="22"/>
        <v>1306.25</v>
      </c>
      <c r="X50" s="97">
        <f t="shared" si="22"/>
        <v>1306.25</v>
      </c>
      <c r="Y50" s="97">
        <f t="shared" si="22"/>
        <v>1345.8333333333333</v>
      </c>
      <c r="Z50" s="97">
        <f t="shared" si="22"/>
        <v>870.83333333333326</v>
      </c>
      <c r="AA50" s="97">
        <f t="shared" si="22"/>
        <v>870.83333333333326</v>
      </c>
      <c r="AB50" s="97">
        <f t="shared" si="22"/>
        <v>0</v>
      </c>
      <c r="AC50" s="97">
        <f t="shared" si="22"/>
        <v>0</v>
      </c>
      <c r="AD50" s="97">
        <f t="shared" si="22"/>
        <v>0</v>
      </c>
      <c r="AE50" s="97">
        <f t="shared" si="22"/>
        <v>0</v>
      </c>
      <c r="AF50" s="97">
        <f t="shared" si="22"/>
        <v>9618.75</v>
      </c>
    </row>
    <row r="51" spans="1:33" ht="16.5" thickBot="1" x14ac:dyDescent="0.3">
      <c r="A51" s="1" t="s">
        <v>222</v>
      </c>
      <c r="T51" s="98">
        <f t="shared" si="22"/>
        <v>15056.25</v>
      </c>
      <c r="U51" s="98">
        <f t="shared" si="22"/>
        <v>15056.25</v>
      </c>
      <c r="V51" s="98">
        <f t="shared" si="22"/>
        <v>15056.25</v>
      </c>
      <c r="W51" s="98">
        <f t="shared" si="22"/>
        <v>15056.25</v>
      </c>
      <c r="X51" s="98">
        <f t="shared" si="22"/>
        <v>15056.25</v>
      </c>
      <c r="Y51" s="98">
        <f t="shared" si="22"/>
        <v>15512.5</v>
      </c>
      <c r="Z51" s="98">
        <f t="shared" si="22"/>
        <v>10037.5</v>
      </c>
      <c r="AA51" s="98">
        <f t="shared" si="22"/>
        <v>10037.5</v>
      </c>
      <c r="AB51" s="98">
        <f t="shared" si="22"/>
        <v>0</v>
      </c>
      <c r="AC51" s="98">
        <f t="shared" si="22"/>
        <v>0</v>
      </c>
      <c r="AD51" s="98">
        <f t="shared" si="22"/>
        <v>0</v>
      </c>
      <c r="AE51" s="98">
        <f t="shared" si="22"/>
        <v>0</v>
      </c>
      <c r="AF51" s="98">
        <f t="shared" si="22"/>
        <v>110868.75</v>
      </c>
    </row>
    <row r="52" spans="1:33" ht="16.5" thickTop="1" x14ac:dyDescent="0.25">
      <c r="A52" s="1"/>
      <c r="T52" s="80"/>
      <c r="U52" s="80"/>
      <c r="V52" s="80"/>
      <c r="W52" s="80"/>
      <c r="X52" s="80"/>
      <c r="Y52" s="80"/>
      <c r="Z52" s="80"/>
      <c r="AA52" s="80"/>
      <c r="AB52" s="80"/>
      <c r="AC52" s="80"/>
      <c r="AD52" s="80"/>
      <c r="AE52" s="80"/>
      <c r="AF52" s="80"/>
    </row>
    <row r="53" spans="1:33" x14ac:dyDescent="0.25">
      <c r="A53" s="1"/>
      <c r="T53" s="80"/>
      <c r="U53" s="80"/>
      <c r="V53" s="80"/>
      <c r="W53" s="80"/>
      <c r="X53" s="80"/>
      <c r="Y53" s="80"/>
      <c r="Z53" s="80"/>
      <c r="AA53" s="80"/>
      <c r="AB53" s="80"/>
      <c r="AC53" s="80"/>
      <c r="AD53" s="80"/>
      <c r="AE53" s="80"/>
      <c r="AF53" s="80"/>
    </row>
    <row r="54" spans="1:33" x14ac:dyDescent="0.25">
      <c r="A54" s="1"/>
      <c r="T54" s="80"/>
      <c r="U54" s="80"/>
      <c r="V54" s="80"/>
      <c r="W54" s="80"/>
      <c r="X54" s="80"/>
      <c r="Y54" s="80"/>
      <c r="Z54" s="80"/>
      <c r="AA54" s="80"/>
      <c r="AB54" s="80"/>
      <c r="AC54" s="80"/>
      <c r="AD54" s="80"/>
      <c r="AE54" s="80"/>
      <c r="AF54" s="80"/>
    </row>
    <row r="55" spans="1:33" x14ac:dyDescent="0.25">
      <c r="A55" s="1"/>
      <c r="T55" s="80"/>
      <c r="U55" s="80"/>
      <c r="V55" s="80"/>
      <c r="W55" s="80"/>
      <c r="X55" s="80"/>
      <c r="Y55" s="80"/>
      <c r="Z55" s="80"/>
      <c r="AA55" s="80"/>
      <c r="AB55" s="80"/>
      <c r="AC55" s="80"/>
      <c r="AD55" s="80"/>
      <c r="AE55" s="80"/>
      <c r="AF55" s="80"/>
    </row>
    <row r="56" spans="1:33" x14ac:dyDescent="0.25">
      <c r="A56" s="1"/>
      <c r="T56" s="80"/>
      <c r="U56" s="80"/>
      <c r="V56" s="80"/>
      <c r="W56" s="80"/>
      <c r="X56" s="80"/>
      <c r="Y56" s="80"/>
      <c r="Z56" s="80"/>
      <c r="AA56" s="80"/>
      <c r="AB56" s="80"/>
      <c r="AC56" s="80"/>
      <c r="AD56" s="80"/>
      <c r="AE56" s="80"/>
      <c r="AF56" s="80"/>
    </row>
    <row r="57" spans="1:33" x14ac:dyDescent="0.25">
      <c r="A57" s="1"/>
      <c r="T57" s="80"/>
      <c r="U57" s="80"/>
      <c r="V57" s="80"/>
      <c r="W57" s="80"/>
      <c r="X57" s="80"/>
      <c r="Y57" s="80"/>
      <c r="Z57" s="80"/>
      <c r="AA57" s="80"/>
      <c r="AB57" s="80"/>
      <c r="AC57" s="80"/>
      <c r="AD57" s="80"/>
      <c r="AE57" s="80"/>
      <c r="AF57" s="80"/>
    </row>
    <row r="58" spans="1:33" x14ac:dyDescent="0.25">
      <c r="A58" s="1"/>
      <c r="T58" s="80"/>
      <c r="U58" s="80"/>
      <c r="V58" s="80"/>
      <c r="W58" s="80"/>
      <c r="X58" s="80"/>
      <c r="Y58" s="80"/>
      <c r="Z58" s="80"/>
      <c r="AA58" s="80"/>
      <c r="AB58" s="80"/>
      <c r="AC58" s="80"/>
      <c r="AD58" s="80"/>
      <c r="AE58" s="80"/>
      <c r="AF58" s="80"/>
    </row>
    <row r="59" spans="1:33" x14ac:dyDescent="0.25">
      <c r="A59" s="1"/>
      <c r="T59" s="80"/>
      <c r="U59" s="80"/>
      <c r="V59" s="80"/>
      <c r="W59" s="80"/>
      <c r="X59" s="80"/>
      <c r="Y59" s="80"/>
      <c r="Z59" s="80"/>
      <c r="AA59" s="80"/>
      <c r="AB59" s="80"/>
      <c r="AC59" s="80"/>
      <c r="AD59" s="80"/>
      <c r="AE59" s="80"/>
      <c r="AF59" s="80"/>
    </row>
    <row r="60" spans="1:33" x14ac:dyDescent="0.25">
      <c r="A60" s="1"/>
      <c r="T60" s="80"/>
      <c r="U60" s="80"/>
      <c r="V60" s="80"/>
      <c r="W60" s="80"/>
      <c r="X60" s="80"/>
      <c r="Y60" s="80"/>
      <c r="Z60" s="80"/>
      <c r="AA60" s="80"/>
      <c r="AB60" s="80"/>
      <c r="AC60" s="80"/>
      <c r="AD60" s="80"/>
      <c r="AE60" s="80"/>
      <c r="AF60" s="80"/>
    </row>
    <row r="61" spans="1:33" x14ac:dyDescent="0.25">
      <c r="A61" s="12"/>
      <c r="B61" s="50"/>
      <c r="T61" s="32"/>
    </row>
    <row r="63" spans="1:33" x14ac:dyDescent="0.25">
      <c r="O63" s="12" t="s">
        <v>117</v>
      </c>
      <c r="P63" s="12" t="s">
        <v>103</v>
      </c>
      <c r="Q63" s="51">
        <f>'Act vs Bud'!B46</f>
        <v>44378</v>
      </c>
      <c r="R63" s="51"/>
      <c r="S63" s="51"/>
      <c r="T63" s="51"/>
      <c r="U63" s="51"/>
      <c r="V63" s="51"/>
      <c r="W63" s="51"/>
      <c r="X63" s="51"/>
      <c r="Y63" s="51"/>
      <c r="Z63" s="51"/>
      <c r="AA63" s="51"/>
      <c r="AB63" s="51"/>
      <c r="AC63" s="51"/>
      <c r="AD63" s="51"/>
      <c r="AE63" s="51"/>
      <c r="AF63" s="51"/>
      <c r="AG63" s="96"/>
    </row>
    <row r="64" spans="1:33" x14ac:dyDescent="0.25">
      <c r="O64" s="12" t="s">
        <v>119</v>
      </c>
      <c r="P64" s="12" t="s">
        <v>118</v>
      </c>
      <c r="Q64" s="51">
        <f>'Act vs Bud'!B47</f>
        <v>44409</v>
      </c>
    </row>
    <row r="65" spans="17:17" x14ac:dyDescent="0.25">
      <c r="Q65" s="51">
        <f>'Act vs Bud'!B48</f>
        <v>44440</v>
      </c>
    </row>
    <row r="66" spans="17:17" x14ac:dyDescent="0.25">
      <c r="Q66" s="51">
        <f>'Act vs Bud'!B49</f>
        <v>44471</v>
      </c>
    </row>
    <row r="67" spans="17:17" x14ac:dyDescent="0.25">
      <c r="Q67" s="51">
        <f>'Act vs Bud'!B50</f>
        <v>44502</v>
      </c>
    </row>
    <row r="68" spans="17:17" x14ac:dyDescent="0.25">
      <c r="Q68" s="51">
        <f>'Act vs Bud'!B51</f>
        <v>44533</v>
      </c>
    </row>
    <row r="69" spans="17:17" x14ac:dyDescent="0.25">
      <c r="Q69" s="51">
        <f>'Act vs Bud'!B52</f>
        <v>44564</v>
      </c>
    </row>
    <row r="70" spans="17:17" x14ac:dyDescent="0.25">
      <c r="Q70" s="51">
        <f>'Act vs Bud'!B53</f>
        <v>44595</v>
      </c>
    </row>
    <row r="71" spans="17:17" x14ac:dyDescent="0.25">
      <c r="Q71" s="51">
        <f>'Act vs Bud'!B54</f>
        <v>44626</v>
      </c>
    </row>
    <row r="72" spans="17:17" x14ac:dyDescent="0.25">
      <c r="Q72" s="51">
        <f>'Act vs Bud'!B55</f>
        <v>44657</v>
      </c>
    </row>
    <row r="73" spans="17:17" x14ac:dyDescent="0.25">
      <c r="Q73" s="51">
        <f>'Act vs Bud'!B56</f>
        <v>44688</v>
      </c>
    </row>
    <row r="74" spans="17:17" x14ac:dyDescent="0.25">
      <c r="Q74" s="51">
        <f>'Act vs Bud'!B57</f>
        <v>44719</v>
      </c>
    </row>
    <row r="75" spans="17:17" x14ac:dyDescent="0.25">
      <c r="Q75" s="51"/>
    </row>
  </sheetData>
  <mergeCells count="4">
    <mergeCell ref="A35:E35"/>
    <mergeCell ref="B2:E2"/>
    <mergeCell ref="B3:E3"/>
    <mergeCell ref="A21:E21"/>
  </mergeCells>
  <conditionalFormatting sqref="EU22:EV26 BK22:BL26 DC22:DD26">
    <cfRule type="cellIs" dxfId="74" priority="6" stopIfTrue="1" operator="lessThan">
      <formula>1</formula>
    </cfRule>
  </conditionalFormatting>
  <conditionalFormatting sqref="DC27:DD27 BK27:BL27 EU27:EV27">
    <cfRule type="cellIs" dxfId="73" priority="5" stopIfTrue="1" operator="lessThan">
      <formula>1</formula>
    </cfRule>
  </conditionalFormatting>
  <conditionalFormatting sqref="EU36:EV36 BK36:BL36 DC36:DD36">
    <cfRule type="cellIs" dxfId="72" priority="2" stopIfTrue="1" operator="lessThan">
      <formula>1</formula>
    </cfRule>
  </conditionalFormatting>
  <conditionalFormatting sqref="EU37:EV43 BK37:BL43 DC37:DD43">
    <cfRule type="cellIs" dxfId="71" priority="1" stopIfTrue="1" operator="lessThan">
      <formula>1</formula>
    </cfRule>
  </conditionalFormatting>
  <dataValidations count="9">
    <dataValidation type="list" allowBlank="1" showInputMessage="1" showErrorMessage="1" sqref="EP22:EP26 CX22:CX26 BF22:BF26 EP36:EP42 CX36:CX42 BF36:BF42" xr:uid="{00000000-0002-0000-0300-000000000000}">
      <formula1>#REF!</formula1>
    </dataValidation>
    <dataValidation type="list" allowBlank="1" showInputMessage="1" showErrorMessage="1" sqref="CX27 EP27 BF27 CX43 EP43 BF43" xr:uid="{00000000-0002-0000-0300-000001000000}">
      <formula1>#REF!</formula1>
    </dataValidation>
    <dataValidation type="list" allowBlank="1" showInputMessage="1" showErrorMessage="1" sqref="BO22:BO27 BK36:BL43 BO36:BO43 BK22:BL27" xr:uid="{00000000-0002-0000-0300-000002000000}">
      <formula1>$BV$7:$CG$7</formula1>
    </dataValidation>
    <dataValidation type="list" allowBlank="1" showInputMessage="1" showErrorMessage="1" sqref="DG22:DG27 DC36:DD43 DG36:DG43 DC22:DD27" xr:uid="{00000000-0002-0000-0300-000003000000}">
      <formula1>$DN$7:$DY$7</formula1>
    </dataValidation>
    <dataValidation type="list" allowBlank="1" showInputMessage="1" showErrorMessage="1" sqref="EY22:EY27 EU36:EV43 EY36:EY43 EU22:EV27" xr:uid="{00000000-0002-0000-0300-000004000000}">
      <formula1>$FF$7:$FQ$7</formula1>
    </dataValidation>
    <dataValidation type="list" allowBlank="1" showInputMessage="1" showErrorMessage="1" sqref="I22:J27 I36:J43" xr:uid="{00000000-0002-0000-0300-000005000000}">
      <formula1>$Q$63:$Q$75</formula1>
    </dataValidation>
    <dataValidation type="list" allowBlank="1" showInputMessage="1" showErrorMessage="1" sqref="A22:A27 A36:A43" xr:uid="{00000000-0002-0000-0300-000006000000}">
      <formula1>$P$63:$P$64</formula1>
    </dataValidation>
    <dataValidation type="list" allowBlank="1" showInputMessage="1" showErrorMessage="1" sqref="C22:C27 C36:C43" xr:uid="{00000000-0002-0000-0300-000007000000}">
      <formula1>$O$63:$O$64</formula1>
    </dataValidation>
    <dataValidation type="list" allowBlank="1" showInputMessage="1" showErrorMessage="1" sqref="M22:M27 M36:M43" xr:uid="{00000000-0002-0000-0300-000008000000}">
      <formula1>$Q$63:$Q$74</formula1>
    </dataValidation>
  </dataValidations>
  <pageMargins left="0.70866141732283472" right="0.70866141732283472" top="0.74803149606299213" bottom="0.74803149606299213" header="0.31496062992125984" footer="0.31496062992125984"/>
  <pageSetup paperSize="9"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Q72"/>
  <sheetViews>
    <sheetView view="pageBreakPreview" topLeftCell="A8" zoomScale="60" zoomScaleNormal="100" workbookViewId="0">
      <selection activeCell="A9" sqref="A9:D55"/>
    </sheetView>
  </sheetViews>
  <sheetFormatPr defaultRowHeight="15.75" x14ac:dyDescent="0.25"/>
  <cols>
    <col min="1" max="1" width="59.7109375" bestFit="1" customWidth="1"/>
    <col min="2" max="3" width="10.5703125" bestFit="1" customWidth="1"/>
    <col min="4" max="4" width="11.28515625" bestFit="1" customWidth="1"/>
    <col min="5" max="5" width="11.5703125" bestFit="1" customWidth="1"/>
  </cols>
  <sheetData>
    <row r="1" spans="1:17" ht="31.5" x14ac:dyDescent="0.5">
      <c r="A1" s="21" t="s">
        <v>186</v>
      </c>
      <c r="B1" s="21"/>
      <c r="C1" s="21"/>
      <c r="D1" s="22"/>
      <c r="E1" s="22"/>
    </row>
    <row r="2" spans="1:17" ht="18.75" x14ac:dyDescent="0.25">
      <c r="A2" s="23" t="s">
        <v>33</v>
      </c>
      <c r="B2" s="383">
        <f>Budget!B2</f>
        <v>0</v>
      </c>
      <c r="C2" s="383"/>
      <c r="D2" s="383"/>
      <c r="E2" s="383"/>
      <c r="F2" s="383"/>
      <c r="G2" s="383"/>
    </row>
    <row r="3" spans="1:17" ht="18.75" x14ac:dyDescent="0.25">
      <c r="A3" s="24" t="s">
        <v>34</v>
      </c>
      <c r="B3" s="384" t="str">
        <f>Budget!B3</f>
        <v>n/a</v>
      </c>
      <c r="C3" s="384"/>
      <c r="D3" s="384"/>
      <c r="E3" s="384"/>
      <c r="F3" s="384"/>
      <c r="G3" s="384"/>
    </row>
    <row r="4" spans="1:17" ht="18.75" x14ac:dyDescent="0.25">
      <c r="A4" s="24"/>
      <c r="B4" s="81"/>
      <c r="C4" s="81"/>
      <c r="D4" s="81"/>
      <c r="E4" s="81"/>
      <c r="F4" s="81"/>
      <c r="G4" s="81"/>
    </row>
    <row r="5" spans="1:17" ht="18.75" x14ac:dyDescent="0.25">
      <c r="A5" s="24"/>
      <c r="B5" s="81"/>
      <c r="C5" s="81"/>
      <c r="D5" s="81"/>
      <c r="E5" s="81"/>
      <c r="F5" s="81"/>
      <c r="G5" s="81"/>
    </row>
    <row r="6" spans="1:17" ht="48.75" customHeight="1" x14ac:dyDescent="0.25">
      <c r="A6" s="385" t="s">
        <v>219</v>
      </c>
      <c r="B6" s="379"/>
      <c r="C6" s="379"/>
      <c r="D6" s="379"/>
      <c r="E6" s="379"/>
    </row>
    <row r="7" spans="1:17" ht="66" customHeight="1" x14ac:dyDescent="0.25">
      <c r="A7" s="385" t="s">
        <v>220</v>
      </c>
      <c r="B7" s="379"/>
      <c r="C7" s="379"/>
      <c r="D7" s="379"/>
      <c r="E7" s="379"/>
      <c r="F7" s="27"/>
      <c r="G7" s="27"/>
      <c r="H7" s="27"/>
      <c r="I7" s="27"/>
      <c r="J7" s="27"/>
      <c r="K7" s="27"/>
      <c r="L7" s="27"/>
      <c r="M7" s="27"/>
      <c r="N7" s="27"/>
      <c r="O7" s="27"/>
      <c r="P7" s="27"/>
      <c r="Q7" s="27"/>
    </row>
    <row r="8" spans="1:17" ht="42.75" customHeight="1" x14ac:dyDescent="0.25">
      <c r="A8" s="92"/>
      <c r="B8" s="93"/>
      <c r="C8" s="93"/>
      <c r="D8" s="27"/>
      <c r="E8" s="27"/>
      <c r="F8" s="27"/>
      <c r="G8" s="27"/>
      <c r="H8" s="27"/>
      <c r="I8" s="27"/>
      <c r="J8" s="27"/>
      <c r="K8" s="27"/>
      <c r="L8" s="27"/>
      <c r="M8" s="27"/>
      <c r="N8" s="27"/>
      <c r="O8" s="27"/>
    </row>
    <row r="9" spans="1:17" ht="18.75" x14ac:dyDescent="0.25">
      <c r="A9" s="24"/>
      <c r="B9" s="81"/>
      <c r="C9" s="81"/>
      <c r="D9" s="81"/>
      <c r="E9" s="81"/>
    </row>
    <row r="10" spans="1:17" ht="18.75" x14ac:dyDescent="0.25">
      <c r="A10" s="24"/>
      <c r="B10" s="81"/>
      <c r="C10" s="81"/>
      <c r="D10" s="81"/>
      <c r="E10" s="81"/>
    </row>
    <row r="11" spans="1:17" x14ac:dyDescent="0.25">
      <c r="B11" s="31">
        <f>Budget!N65</f>
        <v>44719</v>
      </c>
      <c r="C11" s="31">
        <f>Budget!AB65</f>
        <v>45091</v>
      </c>
    </row>
    <row r="12" spans="1:17" ht="18.75" x14ac:dyDescent="0.3">
      <c r="A12" s="83" t="s">
        <v>163</v>
      </c>
      <c r="B12" s="82"/>
      <c r="C12" s="82"/>
    </row>
    <row r="13" spans="1:17" x14ac:dyDescent="0.25">
      <c r="A13" t="s">
        <v>96</v>
      </c>
      <c r="B13" s="90"/>
      <c r="C13" s="90"/>
    </row>
    <row r="14" spans="1:17" x14ac:dyDescent="0.25">
      <c r="A14" t="s">
        <v>164</v>
      </c>
      <c r="B14" s="90"/>
      <c r="C14" s="90"/>
    </row>
    <row r="15" spans="1:17" x14ac:dyDescent="0.25">
      <c r="A15" s="12" t="s">
        <v>165</v>
      </c>
      <c r="B15" s="90"/>
      <c r="C15" s="90"/>
    </row>
    <row r="16" spans="1:17" x14ac:dyDescent="0.25">
      <c r="A16" s="12" t="s">
        <v>10</v>
      </c>
      <c r="B16" s="91"/>
      <c r="C16" s="91"/>
    </row>
    <row r="17" spans="1:3" x14ac:dyDescent="0.25">
      <c r="A17" t="s">
        <v>166</v>
      </c>
      <c r="B17" s="125">
        <f>SUM(B13:B16)</f>
        <v>0</v>
      </c>
      <c r="C17" s="125">
        <f>SUM(C13:C16)</f>
        <v>0</v>
      </c>
    </row>
    <row r="18" spans="1:3" x14ac:dyDescent="0.25">
      <c r="B18" s="82"/>
      <c r="C18" s="82"/>
    </row>
    <row r="19" spans="1:3" ht="18.75" x14ac:dyDescent="0.3">
      <c r="A19" s="83" t="s">
        <v>167</v>
      </c>
      <c r="B19" s="82"/>
      <c r="C19" s="82"/>
    </row>
    <row r="20" spans="1:3" x14ac:dyDescent="0.25">
      <c r="A20" t="s">
        <v>164</v>
      </c>
      <c r="B20" s="90"/>
      <c r="C20" s="90"/>
    </row>
    <row r="21" spans="1:3" x14ac:dyDescent="0.25">
      <c r="A21" t="s">
        <v>168</v>
      </c>
      <c r="B21" s="90"/>
      <c r="C21" s="90"/>
    </row>
    <row r="22" spans="1:3" x14ac:dyDescent="0.25">
      <c r="A22" t="s">
        <v>169</v>
      </c>
      <c r="B22" s="90"/>
      <c r="C22" s="90"/>
    </row>
    <row r="23" spans="1:3" x14ac:dyDescent="0.25">
      <c r="A23" t="s">
        <v>10</v>
      </c>
      <c r="B23" s="91"/>
      <c r="C23" s="91"/>
    </row>
    <row r="24" spans="1:3" x14ac:dyDescent="0.25">
      <c r="A24" t="s">
        <v>170</v>
      </c>
      <c r="B24" s="125">
        <f>SUM(B20:B23)</f>
        <v>0</v>
      </c>
      <c r="C24" s="125">
        <f>SUM(C20:C23)</f>
        <v>0</v>
      </c>
    </row>
    <row r="25" spans="1:3" x14ac:dyDescent="0.25">
      <c r="B25" s="82"/>
      <c r="C25" s="82"/>
    </row>
    <row r="26" spans="1:3" ht="21.75" thickBot="1" x14ac:dyDescent="0.4">
      <c r="A26" s="84" t="s">
        <v>171</v>
      </c>
      <c r="B26" s="126">
        <f>B24+B17</f>
        <v>0</v>
      </c>
      <c r="C26" s="126">
        <f>C24+C17</f>
        <v>0</v>
      </c>
    </row>
    <row r="27" spans="1:3" ht="16.5" thickTop="1" x14ac:dyDescent="0.25">
      <c r="B27" s="82"/>
      <c r="C27" s="82"/>
    </row>
    <row r="28" spans="1:3" ht="18.75" x14ac:dyDescent="0.3">
      <c r="A28" s="83" t="s">
        <v>172</v>
      </c>
      <c r="B28" s="82"/>
      <c r="C28" s="82"/>
    </row>
    <row r="29" spans="1:3" x14ac:dyDescent="0.25">
      <c r="A29" t="s">
        <v>173</v>
      </c>
      <c r="B29" s="90"/>
      <c r="C29" s="90"/>
    </row>
    <row r="30" spans="1:3" x14ac:dyDescent="0.25">
      <c r="A30" t="s">
        <v>348</v>
      </c>
      <c r="B30" s="90"/>
      <c r="C30" s="90"/>
    </row>
    <row r="31" spans="1:3" x14ac:dyDescent="0.25">
      <c r="A31" t="s">
        <v>174</v>
      </c>
      <c r="B31" s="90"/>
      <c r="C31" s="90"/>
    </row>
    <row r="32" spans="1:3" x14ac:dyDescent="0.25">
      <c r="A32" t="s">
        <v>175</v>
      </c>
      <c r="B32" s="91"/>
      <c r="C32" s="91"/>
    </row>
    <row r="33" spans="1:3" x14ac:dyDescent="0.25">
      <c r="A33" t="s">
        <v>176</v>
      </c>
      <c r="B33" s="125">
        <f>SUM(B29:B32)</f>
        <v>0</v>
      </c>
      <c r="C33" s="125">
        <f>SUM(C29:C32)</f>
        <v>0</v>
      </c>
    </row>
    <row r="34" spans="1:3" x14ac:dyDescent="0.25">
      <c r="B34" s="82"/>
      <c r="C34" s="82"/>
    </row>
    <row r="35" spans="1:3" ht="18.75" x14ac:dyDescent="0.3">
      <c r="A35" s="83" t="s">
        <v>177</v>
      </c>
      <c r="B35" s="82"/>
      <c r="C35" s="82"/>
    </row>
    <row r="36" spans="1:3" x14ac:dyDescent="0.25">
      <c r="A36" t="s">
        <v>173</v>
      </c>
      <c r="B36" s="90"/>
      <c r="C36" s="90"/>
    </row>
    <row r="37" spans="1:3" x14ac:dyDescent="0.25">
      <c r="A37" t="s">
        <v>174</v>
      </c>
      <c r="B37" s="90"/>
      <c r="C37" s="90"/>
    </row>
    <row r="38" spans="1:3" x14ac:dyDescent="0.25">
      <c r="A38" s="12" t="s">
        <v>349</v>
      </c>
      <c r="B38" s="90"/>
      <c r="C38" s="90"/>
    </row>
    <row r="39" spans="1:3" x14ac:dyDescent="0.25">
      <c r="A39" s="12" t="s">
        <v>350</v>
      </c>
      <c r="B39" s="90"/>
      <c r="C39" s="90"/>
    </row>
    <row r="40" spans="1:3" x14ac:dyDescent="0.25">
      <c r="A40" s="12" t="s">
        <v>351</v>
      </c>
      <c r="B40" s="90"/>
      <c r="C40" s="90"/>
    </row>
    <row r="41" spans="1:3" x14ac:dyDescent="0.25">
      <c r="A41" s="12" t="s">
        <v>352</v>
      </c>
      <c r="B41" s="90"/>
      <c r="C41" s="90"/>
    </row>
    <row r="42" spans="1:3" x14ac:dyDescent="0.25">
      <c r="A42" t="s">
        <v>175</v>
      </c>
      <c r="B42" s="91"/>
      <c r="C42" s="91"/>
    </row>
    <row r="43" spans="1:3" x14ac:dyDescent="0.25">
      <c r="A43" t="s">
        <v>178</v>
      </c>
      <c r="B43" s="125">
        <f>SUM(B36:B42)</f>
        <v>0</v>
      </c>
      <c r="C43" s="125">
        <f>SUM(C36:C42)</f>
        <v>0</v>
      </c>
    </row>
    <row r="44" spans="1:3" x14ac:dyDescent="0.25">
      <c r="B44" s="82"/>
      <c r="C44" s="82"/>
    </row>
    <row r="45" spans="1:3" ht="21.75" thickBot="1" x14ac:dyDescent="0.4">
      <c r="A45" s="84" t="s">
        <v>179</v>
      </c>
      <c r="B45" s="126">
        <f>B33+B43</f>
        <v>0</v>
      </c>
      <c r="C45" s="126">
        <f>C33+C43</f>
        <v>0</v>
      </c>
    </row>
    <row r="46" spans="1:3" ht="16.5" thickTop="1" x14ac:dyDescent="0.25">
      <c r="B46" s="82"/>
      <c r="C46" s="82"/>
    </row>
    <row r="47" spans="1:3" ht="21.75" thickBot="1" x14ac:dyDescent="0.4">
      <c r="A47" s="84" t="s">
        <v>180</v>
      </c>
      <c r="B47" s="126">
        <f>B26-B45</f>
        <v>0</v>
      </c>
      <c r="C47" s="126">
        <f>C26-C45</f>
        <v>0</v>
      </c>
    </row>
    <row r="48" spans="1:3" ht="16.5" thickTop="1" x14ac:dyDescent="0.25">
      <c r="B48" s="82"/>
      <c r="C48" s="82"/>
    </row>
    <row r="49" spans="1:8" ht="18.75" x14ac:dyDescent="0.3">
      <c r="A49" s="83" t="s">
        <v>181</v>
      </c>
      <c r="B49" s="82"/>
      <c r="C49" s="82"/>
    </row>
    <row r="50" spans="1:8" x14ac:dyDescent="0.25">
      <c r="A50" t="s">
        <v>182</v>
      </c>
      <c r="B50" s="90"/>
      <c r="C50" s="90"/>
    </row>
    <row r="51" spans="1:8" x14ac:dyDescent="0.25">
      <c r="A51" t="s">
        <v>183</v>
      </c>
      <c r="B51" s="90"/>
      <c r="C51" s="90"/>
    </row>
    <row r="52" spans="1:8" ht="21.75" thickBot="1" x14ac:dyDescent="0.4">
      <c r="A52" s="84" t="s">
        <v>184</v>
      </c>
      <c r="B52" s="126">
        <f>SUM(B50:B51)</f>
        <v>0</v>
      </c>
      <c r="C52" s="126">
        <f>SUM(C50:C51)</f>
        <v>0</v>
      </c>
    </row>
    <row r="53" spans="1:8" ht="16.5" thickTop="1" x14ac:dyDescent="0.25">
      <c r="B53" s="82"/>
      <c r="C53" s="82"/>
    </row>
    <row r="54" spans="1:8" x14ac:dyDescent="0.25">
      <c r="A54" t="s">
        <v>185</v>
      </c>
      <c r="B54" s="82">
        <f>B47-B52</f>
        <v>0</v>
      </c>
      <c r="C54" s="82">
        <f>C47-C52</f>
        <v>0</v>
      </c>
    </row>
    <row r="55" spans="1:8" x14ac:dyDescent="0.25">
      <c r="B55" s="82"/>
      <c r="C55" s="82"/>
    </row>
    <row r="56" spans="1:8" s="86" customFormat="1" x14ac:dyDescent="0.25">
      <c r="A56" s="34"/>
      <c r="B56" s="85"/>
      <c r="C56" s="85"/>
      <c r="D56" s="15"/>
      <c r="E56" s="15"/>
      <c r="F56" s="15"/>
    </row>
    <row r="57" spans="1:8" s="86" customFormat="1" x14ac:dyDescent="0.25">
      <c r="A57" s="15"/>
      <c r="B57" s="85"/>
      <c r="C57" s="85"/>
      <c r="D57" s="85"/>
      <c r="E57" s="85"/>
      <c r="F57" s="87"/>
      <c r="H57" s="15"/>
    </row>
    <row r="58" spans="1:8" s="86" customFormat="1" x14ac:dyDescent="0.25">
      <c r="A58" s="15"/>
      <c r="B58" s="85"/>
      <c r="C58" s="85"/>
      <c r="D58" s="85"/>
      <c r="E58" s="85"/>
      <c r="F58" s="87"/>
      <c r="H58" s="15"/>
    </row>
    <row r="59" spans="1:8" s="86" customFormat="1" x14ac:dyDescent="0.25">
      <c r="A59" s="15"/>
      <c r="B59" s="85"/>
      <c r="C59" s="85"/>
      <c r="D59" s="85"/>
      <c r="E59" s="85"/>
      <c r="F59" s="87"/>
      <c r="H59" s="15"/>
    </row>
    <row r="60" spans="1:8" s="86" customFormat="1" x14ac:dyDescent="0.25">
      <c r="A60" s="15"/>
      <c r="D60" s="85"/>
      <c r="E60" s="85"/>
      <c r="F60" s="87"/>
      <c r="H60" s="15"/>
    </row>
    <row r="61" spans="1:8" s="86" customFormat="1" x14ac:dyDescent="0.25">
      <c r="A61" s="15"/>
      <c r="D61" s="85"/>
      <c r="E61" s="85"/>
      <c r="F61" s="87"/>
      <c r="H61" s="15"/>
    </row>
    <row r="62" spans="1:8" s="86" customFormat="1" x14ac:dyDescent="0.25">
      <c r="A62" s="15"/>
      <c r="B62" s="85"/>
      <c r="C62" s="85"/>
      <c r="D62" s="85"/>
      <c r="E62" s="85"/>
      <c r="F62" s="85"/>
    </row>
    <row r="63" spans="1:8" s="86" customFormat="1" x14ac:dyDescent="0.25">
      <c r="A63" s="15"/>
      <c r="B63" s="85"/>
      <c r="C63" s="85"/>
    </row>
    <row r="64" spans="1:8" s="86" customFormat="1" x14ac:dyDescent="0.25">
      <c r="A64" s="15"/>
      <c r="B64" s="85"/>
      <c r="C64" s="85"/>
    </row>
    <row r="65" spans="1:6" s="86" customFormat="1" x14ac:dyDescent="0.25">
      <c r="B65" s="85"/>
      <c r="C65" s="85"/>
    </row>
    <row r="66" spans="1:6" s="86" customFormat="1" x14ac:dyDescent="0.25">
      <c r="A66" s="34"/>
      <c r="B66" s="85"/>
      <c r="C66" s="85"/>
      <c r="D66" s="15"/>
      <c r="E66" s="15"/>
      <c r="F66" s="15"/>
    </row>
    <row r="67" spans="1:6" s="86" customFormat="1" x14ac:dyDescent="0.25">
      <c r="A67" s="15"/>
      <c r="B67" s="85"/>
      <c r="C67" s="85"/>
      <c r="D67" s="85"/>
      <c r="E67" s="85"/>
      <c r="F67" s="15"/>
    </row>
    <row r="68" spans="1:6" s="86" customFormat="1" x14ac:dyDescent="0.25">
      <c r="A68" s="15"/>
      <c r="D68" s="85"/>
      <c r="E68" s="85"/>
      <c r="F68" s="15"/>
    </row>
    <row r="69" spans="1:6" s="86" customFormat="1" x14ac:dyDescent="0.25">
      <c r="A69" s="15"/>
      <c r="D69" s="88"/>
      <c r="E69" s="88"/>
      <c r="F69" s="87"/>
    </row>
    <row r="70" spans="1:6" s="86" customFormat="1" x14ac:dyDescent="0.25">
      <c r="D70" s="89"/>
      <c r="E70" s="89"/>
    </row>
    <row r="71" spans="1:6" s="86" customFormat="1" x14ac:dyDescent="0.25"/>
    <row r="72" spans="1:6" s="86" customFormat="1" x14ac:dyDescent="0.25">
      <c r="D72" s="85"/>
      <c r="E72" s="85"/>
    </row>
  </sheetData>
  <mergeCells count="4">
    <mergeCell ref="B2:G2"/>
    <mergeCell ref="B3:G3"/>
    <mergeCell ref="A6:E6"/>
    <mergeCell ref="A7:E7"/>
  </mergeCells>
  <pageMargins left="0.70866141732283472" right="0.70866141732283472" top="0.74803149606299213" bottom="0.74803149606299213" header="0.31496062992125984" footer="0.31496062992125984"/>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V69"/>
  <sheetViews>
    <sheetView topLeftCell="A17" zoomScaleNormal="100" workbookViewId="0">
      <selection activeCell="F49" sqref="F49"/>
    </sheetView>
  </sheetViews>
  <sheetFormatPr defaultRowHeight="15.75" x14ac:dyDescent="0.25"/>
  <cols>
    <col min="1" max="1" width="41" customWidth="1"/>
    <col min="2" max="3" width="9.28515625" bestFit="1" customWidth="1"/>
    <col min="9" max="9" width="12" bestFit="1" customWidth="1"/>
    <col min="14" max="14" width="10.28515625" bestFit="1" customWidth="1"/>
  </cols>
  <sheetData>
    <row r="1" spans="1:22" ht="31.5" x14ac:dyDescent="0.5">
      <c r="A1" s="21" t="s">
        <v>91</v>
      </c>
      <c r="B1" s="21"/>
      <c r="C1" s="21"/>
      <c r="D1" s="22"/>
      <c r="E1" s="22"/>
      <c r="N1" s="5"/>
      <c r="O1" s="5"/>
      <c r="P1" s="21"/>
    </row>
    <row r="2" spans="1:22" ht="18.75" x14ac:dyDescent="0.25">
      <c r="A2" s="23" t="s">
        <v>33</v>
      </c>
      <c r="B2" s="383">
        <f>Budget!B2</f>
        <v>0</v>
      </c>
      <c r="C2" s="383"/>
      <c r="D2" s="383"/>
      <c r="E2" s="383"/>
      <c r="F2" s="383"/>
      <c r="G2" s="383"/>
      <c r="N2" s="5"/>
      <c r="O2" s="5"/>
      <c r="P2" s="23"/>
    </row>
    <row r="3" spans="1:22" ht="18.75" x14ac:dyDescent="0.25">
      <c r="A3" s="24" t="s">
        <v>34</v>
      </c>
      <c r="B3" s="383" t="str">
        <f>Budget!B3</f>
        <v>n/a</v>
      </c>
      <c r="C3" s="383"/>
      <c r="D3" s="383"/>
      <c r="E3" s="383"/>
      <c r="F3" s="383"/>
      <c r="G3" s="383"/>
      <c r="N3" s="5"/>
      <c r="O3" s="5"/>
      <c r="P3" s="24"/>
    </row>
    <row r="4" spans="1:22" ht="18.75" x14ac:dyDescent="0.25">
      <c r="A4" s="24"/>
      <c r="B4" s="25"/>
      <c r="C4" s="26"/>
      <c r="D4" s="26"/>
      <c r="E4" s="26"/>
      <c r="N4" s="5"/>
      <c r="O4" s="5"/>
      <c r="P4" s="24"/>
    </row>
    <row r="5" spans="1:22" x14ac:dyDescent="0.25">
      <c r="N5" s="5"/>
      <c r="O5" s="5"/>
    </row>
    <row r="6" spans="1:22" x14ac:dyDescent="0.25">
      <c r="N6" s="5"/>
      <c r="O6" s="5"/>
    </row>
    <row r="7" spans="1:22" x14ac:dyDescent="0.25">
      <c r="N7" s="5"/>
      <c r="O7" s="5"/>
    </row>
    <row r="8" spans="1:22" ht="120" customHeight="1" x14ac:dyDescent="0.25">
      <c r="A8" s="387" t="s">
        <v>237</v>
      </c>
      <c r="B8" s="388"/>
      <c r="C8" s="388"/>
      <c r="D8" s="388"/>
      <c r="E8" s="388"/>
      <c r="F8" s="388"/>
      <c r="G8" s="388"/>
      <c r="H8" s="388"/>
      <c r="I8" s="388"/>
      <c r="J8" s="388"/>
      <c r="K8" s="388"/>
      <c r="L8" s="388"/>
      <c r="M8" s="388"/>
      <c r="N8" s="388"/>
      <c r="O8" s="388"/>
    </row>
    <row r="9" spans="1:22" ht="18" x14ac:dyDescent="0.25">
      <c r="A9" s="386"/>
      <c r="B9" s="377"/>
      <c r="C9" s="377"/>
      <c r="D9" s="377"/>
      <c r="E9" s="377"/>
      <c r="F9" s="377"/>
      <c r="G9" s="377"/>
      <c r="H9" s="377"/>
      <c r="I9" s="377"/>
      <c r="J9" s="377"/>
      <c r="K9" s="377"/>
      <c r="L9" s="377"/>
      <c r="M9" s="377"/>
      <c r="N9" s="377"/>
      <c r="O9" s="377"/>
      <c r="P9" s="377"/>
      <c r="Q9" s="377"/>
    </row>
    <row r="10" spans="1:22" x14ac:dyDescent="0.25">
      <c r="N10" s="5"/>
      <c r="O10" s="5"/>
    </row>
    <row r="11" spans="1:22" ht="23.25" x14ac:dyDescent="0.35">
      <c r="B11" s="28" t="s">
        <v>36</v>
      </c>
      <c r="D11" s="27"/>
      <c r="E11" s="27"/>
      <c r="F11" s="27"/>
      <c r="G11" s="27"/>
      <c r="H11" s="27"/>
      <c r="I11" s="27"/>
      <c r="J11" s="27"/>
      <c r="K11" s="27"/>
      <c r="L11" s="27"/>
      <c r="N11" s="5"/>
      <c r="O11" s="5"/>
    </row>
    <row r="12" spans="1:22" ht="18" x14ac:dyDescent="0.25">
      <c r="B12" s="27">
        <v>1</v>
      </c>
      <c r="C12" s="27" t="s">
        <v>238</v>
      </c>
      <c r="D12" s="27"/>
      <c r="E12" s="27"/>
      <c r="F12" s="27"/>
      <c r="G12" s="27"/>
      <c r="H12" s="27"/>
      <c r="I12" s="100">
        <v>100000</v>
      </c>
      <c r="J12" s="27"/>
      <c r="K12" s="27"/>
      <c r="L12" s="27"/>
      <c r="N12" s="5"/>
      <c r="O12" s="5"/>
    </row>
    <row r="13" spans="1:22" ht="18" x14ac:dyDescent="0.25">
      <c r="B13" s="27">
        <v>2</v>
      </c>
      <c r="C13" s="27" t="s">
        <v>239</v>
      </c>
      <c r="D13" s="27"/>
      <c r="E13" s="27"/>
      <c r="F13" s="27"/>
      <c r="G13" s="27"/>
      <c r="H13" s="27"/>
      <c r="I13" s="100">
        <v>75000</v>
      </c>
      <c r="J13" s="27"/>
      <c r="K13" s="27"/>
      <c r="L13" s="27"/>
      <c r="N13" s="5"/>
      <c r="O13" s="5"/>
    </row>
    <row r="14" spans="1:22" ht="18" x14ac:dyDescent="0.25">
      <c r="B14" s="27">
        <v>3</v>
      </c>
      <c r="C14" s="27" t="s">
        <v>228</v>
      </c>
      <c r="D14" s="27"/>
      <c r="E14" s="27"/>
      <c r="F14" s="27"/>
      <c r="G14" s="27"/>
      <c r="H14" s="27"/>
      <c r="I14" s="27"/>
      <c r="J14" s="27"/>
      <c r="K14" s="27"/>
      <c r="L14" s="27"/>
      <c r="N14" s="5"/>
      <c r="O14" s="5"/>
      <c r="V14" s="3"/>
    </row>
    <row r="15" spans="1:22" ht="18" x14ac:dyDescent="0.25">
      <c r="B15" s="29">
        <v>4</v>
      </c>
      <c r="C15" s="29" t="s">
        <v>229</v>
      </c>
      <c r="D15" s="29"/>
      <c r="E15" s="29"/>
      <c r="F15" s="29"/>
      <c r="G15" s="29"/>
      <c r="H15" s="29"/>
      <c r="I15" s="100">
        <f>I13</f>
        <v>75000</v>
      </c>
      <c r="J15" s="29"/>
      <c r="K15" s="27"/>
      <c r="L15" s="27"/>
      <c r="N15" s="5"/>
      <c r="O15" s="5"/>
      <c r="V15" s="3"/>
    </row>
    <row r="16" spans="1:22" ht="18" x14ac:dyDescent="0.25">
      <c r="B16" s="29">
        <v>5</v>
      </c>
      <c r="C16" s="29" t="s">
        <v>234</v>
      </c>
      <c r="D16" s="29"/>
      <c r="E16" s="29"/>
      <c r="F16" s="29"/>
      <c r="G16" s="29" t="s">
        <v>1</v>
      </c>
      <c r="H16" s="29"/>
      <c r="I16" s="119">
        <v>0.45</v>
      </c>
      <c r="J16" s="29"/>
      <c r="K16" s="27"/>
      <c r="L16" s="27"/>
      <c r="N16" s="5"/>
      <c r="O16" s="5"/>
      <c r="V16" s="3"/>
    </row>
    <row r="17" spans="1:22" ht="18" x14ac:dyDescent="0.25">
      <c r="B17" s="29"/>
      <c r="C17" s="29"/>
      <c r="D17" s="29"/>
      <c r="E17" s="29"/>
      <c r="F17" s="29"/>
      <c r="G17" s="29" t="s">
        <v>2</v>
      </c>
      <c r="H17" s="29"/>
      <c r="I17" s="119">
        <v>0.5</v>
      </c>
      <c r="J17" s="29"/>
      <c r="K17" s="27"/>
      <c r="L17" s="27"/>
      <c r="N17" s="5"/>
      <c r="O17" s="5"/>
      <c r="V17" s="3"/>
    </row>
    <row r="18" spans="1:22" ht="18" x14ac:dyDescent="0.25">
      <c r="B18" s="29"/>
      <c r="C18" s="29"/>
      <c r="D18" s="29"/>
      <c r="E18" s="29"/>
      <c r="F18" s="29"/>
      <c r="G18" s="29" t="s">
        <v>235</v>
      </c>
      <c r="H18" s="29"/>
      <c r="I18" s="119">
        <v>0.05</v>
      </c>
      <c r="J18" s="29"/>
      <c r="K18" s="27"/>
      <c r="L18" s="27"/>
      <c r="N18" s="5"/>
      <c r="O18" s="5"/>
      <c r="V18" s="3"/>
    </row>
    <row r="19" spans="1:22" ht="18" x14ac:dyDescent="0.25">
      <c r="B19" s="29"/>
      <c r="C19" s="29"/>
      <c r="D19" s="29"/>
      <c r="E19" s="29"/>
      <c r="F19" s="29"/>
      <c r="G19" s="29"/>
      <c r="H19" s="29"/>
      <c r="I19" s="49"/>
      <c r="J19" s="29"/>
      <c r="K19" s="27"/>
      <c r="L19" s="27"/>
      <c r="N19" s="5"/>
      <c r="O19" s="5"/>
      <c r="V19" s="3"/>
    </row>
    <row r="20" spans="1:22" s="12" customFormat="1" x14ac:dyDescent="0.25">
      <c r="A20" s="12" t="s">
        <v>240</v>
      </c>
      <c r="B20" s="67">
        <f>Budget!C80</f>
        <v>0</v>
      </c>
      <c r="C20" s="67">
        <f>Budget!D80</f>
        <v>0</v>
      </c>
      <c r="D20" s="67">
        <f>Budget!E80</f>
        <v>0</v>
      </c>
      <c r="E20" s="67">
        <f>Budget!F80</f>
        <v>0</v>
      </c>
      <c r="F20" s="67">
        <f>Budget!G80</f>
        <v>0</v>
      </c>
      <c r="G20" s="67">
        <f>Budget!H80</f>
        <v>0</v>
      </c>
      <c r="H20" s="67">
        <f>Budget!I80</f>
        <v>0</v>
      </c>
      <c r="I20" s="67">
        <f>Budget!J80</f>
        <v>0</v>
      </c>
      <c r="J20" s="67">
        <f>Budget!K80</f>
        <v>0</v>
      </c>
      <c r="K20" s="67">
        <f>Budget!L80</f>
        <v>0</v>
      </c>
      <c r="L20" s="67">
        <f>Budget!M80</f>
        <v>0</v>
      </c>
      <c r="M20" s="67">
        <f>Budget!N80</f>
        <v>0</v>
      </c>
      <c r="N20" s="66">
        <f>SUM(B20:M20)</f>
        <v>0</v>
      </c>
    </row>
    <row r="24" spans="1:22" x14ac:dyDescent="0.25">
      <c r="A24" s="2" t="s">
        <v>93</v>
      </c>
      <c r="B24" s="47">
        <f>Budget!C65</f>
        <v>44378</v>
      </c>
      <c r="C24" s="47">
        <f>Budget!D65</f>
        <v>44409</v>
      </c>
      <c r="D24" s="47">
        <f>Budget!E65</f>
        <v>44440</v>
      </c>
      <c r="E24" s="47">
        <f>Budget!F65</f>
        <v>44471</v>
      </c>
      <c r="F24" s="47">
        <f>Budget!G65</f>
        <v>44502</v>
      </c>
      <c r="G24" s="47">
        <f>Budget!H65</f>
        <v>44533</v>
      </c>
      <c r="H24" s="47">
        <f>Budget!I65</f>
        <v>44564</v>
      </c>
      <c r="I24" s="47">
        <f>Budget!J65</f>
        <v>44595</v>
      </c>
      <c r="J24" s="47">
        <f>Budget!K65</f>
        <v>44626</v>
      </c>
      <c r="K24" s="47">
        <f>Budget!L65</f>
        <v>44657</v>
      </c>
      <c r="L24" s="47">
        <f>Budget!M65</f>
        <v>44688</v>
      </c>
      <c r="M24" s="47">
        <f>Budget!N65</f>
        <v>44719</v>
      </c>
      <c r="N24" s="2" t="s">
        <v>12</v>
      </c>
    </row>
    <row r="25" spans="1:22" s="12" customFormat="1" x14ac:dyDescent="0.25">
      <c r="A25" s="12" t="s">
        <v>5</v>
      </c>
      <c r="B25" s="66">
        <f>I12</f>
        <v>100000</v>
      </c>
      <c r="C25" s="66">
        <f t="shared" ref="C25:M25" si="0">B29</f>
        <v>97916.666666666672</v>
      </c>
      <c r="D25" s="66">
        <f t="shared" si="0"/>
        <v>95833.333333333343</v>
      </c>
      <c r="E25" s="66">
        <f t="shared" si="0"/>
        <v>93750.000000000015</v>
      </c>
      <c r="F25" s="66">
        <f t="shared" si="0"/>
        <v>91666.666666666686</v>
      </c>
      <c r="G25" s="66">
        <f t="shared" si="0"/>
        <v>89583.333333333358</v>
      </c>
      <c r="H25" s="66">
        <f t="shared" si="0"/>
        <v>87500.000000000029</v>
      </c>
      <c r="I25" s="66">
        <f t="shared" si="0"/>
        <v>85416.666666666701</v>
      </c>
      <c r="J25" s="66">
        <f t="shared" si="0"/>
        <v>83333.333333333372</v>
      </c>
      <c r="K25" s="66">
        <f t="shared" si="0"/>
        <v>81250.000000000044</v>
      </c>
      <c r="L25" s="66">
        <f t="shared" si="0"/>
        <v>79166.666666666715</v>
      </c>
      <c r="M25" s="66">
        <f t="shared" si="0"/>
        <v>77083.333333333387</v>
      </c>
      <c r="N25" s="66"/>
    </row>
    <row r="26" spans="1:22" s="12" customFormat="1" x14ac:dyDescent="0.25">
      <c r="A26" s="12" t="s">
        <v>236</v>
      </c>
      <c r="B26" s="67">
        <f>B20*$I$16</f>
        <v>0</v>
      </c>
      <c r="C26" s="67">
        <f t="shared" ref="C26:M26" si="1">C20*$I$16</f>
        <v>0</v>
      </c>
      <c r="D26" s="67">
        <f t="shared" si="1"/>
        <v>0</v>
      </c>
      <c r="E26" s="67">
        <f t="shared" si="1"/>
        <v>0</v>
      </c>
      <c r="F26" s="67">
        <f t="shared" si="1"/>
        <v>0</v>
      </c>
      <c r="G26" s="67">
        <f t="shared" si="1"/>
        <v>0</v>
      </c>
      <c r="H26" s="67">
        <f t="shared" si="1"/>
        <v>0</v>
      </c>
      <c r="I26" s="67">
        <f t="shared" si="1"/>
        <v>0</v>
      </c>
      <c r="J26" s="67">
        <f t="shared" si="1"/>
        <v>0</v>
      </c>
      <c r="K26" s="67">
        <f t="shared" si="1"/>
        <v>0</v>
      </c>
      <c r="L26" s="67">
        <f t="shared" si="1"/>
        <v>0</v>
      </c>
      <c r="M26" s="67">
        <f t="shared" si="1"/>
        <v>0</v>
      </c>
      <c r="N26" s="66">
        <f>SUM(B26:M26)</f>
        <v>0</v>
      </c>
    </row>
    <row r="27" spans="1:22" s="12" customFormat="1" x14ac:dyDescent="0.25">
      <c r="A27" s="12" t="s">
        <v>22</v>
      </c>
      <c r="B27" s="67">
        <f>(B25-N31)/12</f>
        <v>2083.3333333333335</v>
      </c>
      <c r="C27" s="67">
        <f>$B$27</f>
        <v>2083.3333333333335</v>
      </c>
      <c r="D27" s="67">
        <f t="shared" ref="D27:M27" si="2">$B$27</f>
        <v>2083.3333333333335</v>
      </c>
      <c r="E27" s="67">
        <f t="shared" si="2"/>
        <v>2083.3333333333335</v>
      </c>
      <c r="F27" s="67">
        <f t="shared" si="2"/>
        <v>2083.3333333333335</v>
      </c>
      <c r="G27" s="67">
        <f t="shared" si="2"/>
        <v>2083.3333333333335</v>
      </c>
      <c r="H27" s="67">
        <f t="shared" si="2"/>
        <v>2083.3333333333335</v>
      </c>
      <c r="I27" s="67">
        <f t="shared" si="2"/>
        <v>2083.3333333333335</v>
      </c>
      <c r="J27" s="67">
        <f t="shared" si="2"/>
        <v>2083.3333333333335</v>
      </c>
      <c r="K27" s="67">
        <f t="shared" si="2"/>
        <v>2083.3333333333335</v>
      </c>
      <c r="L27" s="67">
        <f t="shared" si="2"/>
        <v>2083.3333333333335</v>
      </c>
      <c r="M27" s="67">
        <f t="shared" si="2"/>
        <v>2083.3333333333335</v>
      </c>
      <c r="N27" s="66">
        <f>SUM(B27:M27)</f>
        <v>24999.999999999996</v>
      </c>
    </row>
    <row r="28" spans="1:22" s="12" customFormat="1" x14ac:dyDescent="0.25">
      <c r="A28" s="68" t="s">
        <v>23</v>
      </c>
      <c r="B28" s="66">
        <f>B26-B27</f>
        <v>-2083.3333333333335</v>
      </c>
      <c r="C28" s="66">
        <f t="shared" ref="C28:N28" si="3">C26-C27</f>
        <v>-2083.3333333333335</v>
      </c>
      <c r="D28" s="66">
        <f t="shared" si="3"/>
        <v>-2083.3333333333335</v>
      </c>
      <c r="E28" s="66">
        <f t="shared" si="3"/>
        <v>-2083.3333333333335</v>
      </c>
      <c r="F28" s="66">
        <f t="shared" si="3"/>
        <v>-2083.3333333333335</v>
      </c>
      <c r="G28" s="66">
        <f t="shared" si="3"/>
        <v>-2083.3333333333335</v>
      </c>
      <c r="H28" s="66">
        <f t="shared" si="3"/>
        <v>-2083.3333333333335</v>
      </c>
      <c r="I28" s="66">
        <f t="shared" si="3"/>
        <v>-2083.3333333333335</v>
      </c>
      <c r="J28" s="66">
        <f t="shared" si="3"/>
        <v>-2083.3333333333335</v>
      </c>
      <c r="K28" s="66">
        <f t="shared" si="3"/>
        <v>-2083.3333333333335</v>
      </c>
      <c r="L28" s="66">
        <f t="shared" si="3"/>
        <v>-2083.3333333333335</v>
      </c>
      <c r="M28" s="66">
        <f t="shared" si="3"/>
        <v>-2083.3333333333335</v>
      </c>
      <c r="N28" s="66">
        <f t="shared" si="3"/>
        <v>-24999.999999999996</v>
      </c>
    </row>
    <row r="29" spans="1:22" s="12" customFormat="1" x14ac:dyDescent="0.25">
      <c r="A29" s="68" t="s">
        <v>21</v>
      </c>
      <c r="B29" s="69">
        <f>B25-B27</f>
        <v>97916.666666666672</v>
      </c>
      <c r="C29" s="69">
        <f t="shared" ref="C29:M29" si="4">C25-C27</f>
        <v>95833.333333333343</v>
      </c>
      <c r="D29" s="69">
        <f t="shared" si="4"/>
        <v>93750.000000000015</v>
      </c>
      <c r="E29" s="69">
        <f t="shared" si="4"/>
        <v>91666.666666666686</v>
      </c>
      <c r="F29" s="69">
        <f t="shared" si="4"/>
        <v>89583.333333333358</v>
      </c>
      <c r="G29" s="69">
        <f t="shared" si="4"/>
        <v>87500.000000000029</v>
      </c>
      <c r="H29" s="69">
        <f t="shared" si="4"/>
        <v>85416.666666666701</v>
      </c>
      <c r="I29" s="69">
        <f t="shared" si="4"/>
        <v>83333.333333333372</v>
      </c>
      <c r="J29" s="69">
        <f t="shared" si="4"/>
        <v>81250.000000000044</v>
      </c>
      <c r="K29" s="69">
        <f t="shared" si="4"/>
        <v>79166.666666666715</v>
      </c>
      <c r="L29" s="69">
        <f t="shared" si="4"/>
        <v>77083.333333333387</v>
      </c>
      <c r="M29" s="69">
        <f t="shared" si="4"/>
        <v>75000.000000000058</v>
      </c>
      <c r="N29" s="66"/>
    </row>
    <row r="30" spans="1:22" s="12" customFormat="1" ht="16.5" thickBot="1" x14ac:dyDescent="0.3">
      <c r="A30" s="68"/>
      <c r="B30" s="66"/>
      <c r="C30" s="66"/>
      <c r="D30" s="66"/>
      <c r="E30" s="66"/>
      <c r="F30" s="66"/>
      <c r="G30" s="66"/>
      <c r="H30" s="66"/>
      <c r="I30" s="66"/>
      <c r="J30" s="66"/>
      <c r="K30" s="66"/>
      <c r="L30" s="66"/>
      <c r="M30" s="66"/>
    </row>
    <row r="31" spans="1:22" s="1" customFormat="1" ht="16.5" thickBot="1" x14ac:dyDescent="0.3">
      <c r="A31" s="1" t="s">
        <v>92</v>
      </c>
      <c r="N31" s="48">
        <f>I13</f>
        <v>75000</v>
      </c>
    </row>
    <row r="33" spans="1:14" x14ac:dyDescent="0.25">
      <c r="A33" s="2" t="s">
        <v>94</v>
      </c>
      <c r="B33" s="47">
        <f>B24</f>
        <v>44378</v>
      </c>
      <c r="C33" s="47">
        <f t="shared" ref="C33:M33" si="5">C24</f>
        <v>44409</v>
      </c>
      <c r="D33" s="47">
        <f t="shared" si="5"/>
        <v>44440</v>
      </c>
      <c r="E33" s="47">
        <f t="shared" si="5"/>
        <v>44471</v>
      </c>
      <c r="F33" s="47">
        <f t="shared" si="5"/>
        <v>44502</v>
      </c>
      <c r="G33" s="47">
        <f t="shared" si="5"/>
        <v>44533</v>
      </c>
      <c r="H33" s="47">
        <f t="shared" si="5"/>
        <v>44564</v>
      </c>
      <c r="I33" s="47">
        <f t="shared" si="5"/>
        <v>44595</v>
      </c>
      <c r="J33" s="47">
        <f t="shared" si="5"/>
        <v>44626</v>
      </c>
      <c r="K33" s="47">
        <f t="shared" si="5"/>
        <v>44657</v>
      </c>
      <c r="L33" s="47">
        <f t="shared" si="5"/>
        <v>44688</v>
      </c>
      <c r="M33" s="47">
        <f t="shared" si="5"/>
        <v>44719</v>
      </c>
      <c r="N33" s="2" t="s">
        <v>12</v>
      </c>
    </row>
    <row r="34" spans="1:14" s="1" customFormat="1" x14ac:dyDescent="0.25">
      <c r="A34" s="1" t="s">
        <v>5</v>
      </c>
      <c r="B34" s="14">
        <f>I12</f>
        <v>100000</v>
      </c>
      <c r="C34" s="14">
        <f t="shared" ref="C34:M34" si="6">B65</f>
        <v>106000</v>
      </c>
      <c r="D34" s="14">
        <f t="shared" si="6"/>
        <v>112000</v>
      </c>
      <c r="E34" s="14">
        <f t="shared" si="6"/>
        <v>118000</v>
      </c>
      <c r="F34" s="14">
        <f t="shared" si="6"/>
        <v>124000</v>
      </c>
      <c r="G34" s="14">
        <f t="shared" si="6"/>
        <v>130000</v>
      </c>
      <c r="H34" s="14">
        <f t="shared" si="6"/>
        <v>136000</v>
      </c>
      <c r="I34" s="14">
        <f t="shared" si="6"/>
        <v>142000</v>
      </c>
      <c r="J34" s="14">
        <f t="shared" si="6"/>
        <v>148000</v>
      </c>
      <c r="K34" s="14">
        <f t="shared" si="6"/>
        <v>154000</v>
      </c>
      <c r="L34" s="14">
        <f t="shared" si="6"/>
        <v>160000</v>
      </c>
      <c r="M34" s="14">
        <f t="shared" si="6"/>
        <v>166000</v>
      </c>
      <c r="N34" s="14"/>
    </row>
    <row r="35" spans="1:14" s="12" customFormat="1" x14ac:dyDescent="0.25">
      <c r="A35" s="12" t="s">
        <v>244</v>
      </c>
      <c r="B35" s="67">
        <f>'Act vs Bud'!C20</f>
        <v>0</v>
      </c>
      <c r="C35" s="67">
        <f>'Act vs Bud'!E20</f>
        <v>0</v>
      </c>
      <c r="D35" s="67">
        <f>'Act vs Bud'!G20</f>
        <v>0</v>
      </c>
      <c r="E35" s="67">
        <f>'Act vs Bud'!I20</f>
        <v>0</v>
      </c>
      <c r="F35" s="67">
        <f>'Act vs Bud'!K20</f>
        <v>0</v>
      </c>
      <c r="G35" s="67">
        <f>'Act vs Bud'!M20</f>
        <v>0</v>
      </c>
      <c r="H35" s="67">
        <f>'Act vs Bud'!O20</f>
        <v>0</v>
      </c>
      <c r="I35" s="67">
        <f>'Act vs Bud'!Q20</f>
        <v>0</v>
      </c>
      <c r="J35" s="67">
        <f>'Act vs Bud'!S20</f>
        <v>0</v>
      </c>
      <c r="K35" s="67">
        <f>'Act vs Bud'!U20</f>
        <v>0</v>
      </c>
      <c r="L35" s="67">
        <f>'Act vs Bud'!W20</f>
        <v>0</v>
      </c>
      <c r="M35" s="67">
        <f>'Act vs Bud'!Y20</f>
        <v>0</v>
      </c>
      <c r="N35" s="66">
        <f>SUM(B35:M35)</f>
        <v>0</v>
      </c>
    </row>
    <row r="36" spans="1:14" s="12" customFormat="1" x14ac:dyDescent="0.25">
      <c r="A36" s="12" t="s">
        <v>22</v>
      </c>
      <c r="B36" s="67">
        <f t="shared" ref="B36:M36" si="7">(B34-$N$67)/B69</f>
        <v>2083.3333333333335</v>
      </c>
      <c r="C36" s="67">
        <f t="shared" si="7"/>
        <v>2818.181818181818</v>
      </c>
      <c r="D36" s="67">
        <f t="shared" si="7"/>
        <v>3700</v>
      </c>
      <c r="E36" s="67">
        <f t="shared" si="7"/>
        <v>4777.7777777777774</v>
      </c>
      <c r="F36" s="67">
        <f t="shared" si="7"/>
        <v>6125</v>
      </c>
      <c r="G36" s="67">
        <f t="shared" si="7"/>
        <v>7857.1428571428569</v>
      </c>
      <c r="H36" s="67">
        <f t="shared" si="7"/>
        <v>10166.666666666666</v>
      </c>
      <c r="I36" s="67">
        <f t="shared" si="7"/>
        <v>13400</v>
      </c>
      <c r="J36" s="67">
        <f t="shared" si="7"/>
        <v>18250</v>
      </c>
      <c r="K36" s="67">
        <f t="shared" si="7"/>
        <v>26333.333333333332</v>
      </c>
      <c r="L36" s="67">
        <f t="shared" si="7"/>
        <v>42500</v>
      </c>
      <c r="M36" s="67">
        <f t="shared" si="7"/>
        <v>91000</v>
      </c>
      <c r="N36" s="66">
        <f>SUM(B36:M36)</f>
        <v>229011.43578643579</v>
      </c>
    </row>
    <row r="37" spans="1:14" s="1" customFormat="1" x14ac:dyDescent="0.25">
      <c r="A37" s="13" t="s">
        <v>23</v>
      </c>
      <c r="B37" s="14">
        <f>B35-B36</f>
        <v>-2083.3333333333335</v>
      </c>
      <c r="C37" s="14">
        <f t="shared" ref="C37:N37" si="8">C35-C36</f>
        <v>-2818.181818181818</v>
      </c>
      <c r="D37" s="14">
        <f t="shared" si="8"/>
        <v>-3700</v>
      </c>
      <c r="E37" s="14">
        <f t="shared" si="8"/>
        <v>-4777.7777777777774</v>
      </c>
      <c r="F37" s="14">
        <f t="shared" si="8"/>
        <v>-6125</v>
      </c>
      <c r="G37" s="14">
        <f t="shared" si="8"/>
        <v>-7857.1428571428569</v>
      </c>
      <c r="H37" s="14">
        <f t="shared" si="8"/>
        <v>-10166.666666666666</v>
      </c>
      <c r="I37" s="14">
        <f t="shared" si="8"/>
        <v>-13400</v>
      </c>
      <c r="J37" s="14">
        <f t="shared" si="8"/>
        <v>-18250</v>
      </c>
      <c r="K37" s="14">
        <f t="shared" si="8"/>
        <v>-26333.333333333332</v>
      </c>
      <c r="L37" s="14">
        <f t="shared" si="8"/>
        <v>-42500</v>
      </c>
      <c r="M37" s="14">
        <f t="shared" si="8"/>
        <v>-91000</v>
      </c>
      <c r="N37" s="14">
        <f t="shared" si="8"/>
        <v>-229011.43578643579</v>
      </c>
    </row>
    <row r="38" spans="1:14" s="12" customFormat="1" x14ac:dyDescent="0.25">
      <c r="A38" s="15" t="s">
        <v>24</v>
      </c>
    </row>
    <row r="39" spans="1:14" x14ac:dyDescent="0.25">
      <c r="A39" s="101" t="s">
        <v>25</v>
      </c>
      <c r="B39" s="102"/>
      <c r="C39" s="102"/>
      <c r="D39" s="102"/>
      <c r="E39" s="102"/>
      <c r="F39" s="102"/>
      <c r="G39" s="102"/>
      <c r="H39" s="102"/>
      <c r="I39" s="102"/>
      <c r="J39" s="102"/>
      <c r="K39" s="102"/>
      <c r="L39" s="102"/>
      <c r="M39" s="102"/>
      <c r="N39" s="18">
        <f t="shared" ref="N39:N61" si="9">SUM(B39:M39)</f>
        <v>0</v>
      </c>
    </row>
    <row r="40" spans="1:14" x14ac:dyDescent="0.25">
      <c r="A40" s="101" t="s">
        <v>144</v>
      </c>
      <c r="B40" s="102"/>
      <c r="C40" s="102"/>
      <c r="D40" s="102"/>
      <c r="E40" s="102"/>
      <c r="F40" s="102"/>
      <c r="G40" s="102"/>
      <c r="H40" s="102"/>
      <c r="I40" s="102"/>
      <c r="J40" s="102"/>
      <c r="K40" s="102"/>
      <c r="L40" s="102"/>
      <c r="M40" s="102"/>
      <c r="N40" s="18">
        <f t="shared" si="9"/>
        <v>0</v>
      </c>
    </row>
    <row r="41" spans="1:14" x14ac:dyDescent="0.25">
      <c r="A41" s="101" t="s">
        <v>26</v>
      </c>
      <c r="B41" s="102"/>
      <c r="C41" s="102"/>
      <c r="D41" s="102"/>
      <c r="E41" s="102"/>
      <c r="F41" s="102"/>
      <c r="G41" s="102"/>
      <c r="H41" s="102"/>
      <c r="I41" s="102"/>
      <c r="J41" s="102"/>
      <c r="K41" s="102"/>
      <c r="L41" s="102"/>
      <c r="M41" s="102"/>
      <c r="N41" s="18">
        <f t="shared" si="9"/>
        <v>0</v>
      </c>
    </row>
    <row r="42" spans="1:14" x14ac:dyDescent="0.25">
      <c r="A42" s="101" t="s">
        <v>145</v>
      </c>
      <c r="B42" s="102"/>
      <c r="C42" s="102"/>
      <c r="D42" s="102"/>
      <c r="E42" s="102"/>
      <c r="F42" s="102"/>
      <c r="G42" s="102"/>
      <c r="H42" s="102"/>
      <c r="I42" s="102"/>
      <c r="J42" s="102"/>
      <c r="K42" s="102"/>
      <c r="L42" s="102"/>
      <c r="M42" s="102"/>
      <c r="N42" s="18">
        <f t="shared" si="9"/>
        <v>0</v>
      </c>
    </row>
    <row r="43" spans="1:14" x14ac:dyDescent="0.25">
      <c r="A43" s="101" t="s">
        <v>146</v>
      </c>
      <c r="B43" s="102"/>
      <c r="C43" s="102"/>
      <c r="D43" s="102"/>
      <c r="E43" s="102"/>
      <c r="F43" s="102"/>
      <c r="G43" s="102"/>
      <c r="H43" s="102"/>
      <c r="I43" s="102"/>
      <c r="J43" s="102"/>
      <c r="K43" s="102"/>
      <c r="L43" s="102"/>
      <c r="M43" s="102"/>
      <c r="N43" s="18">
        <f t="shared" si="9"/>
        <v>0</v>
      </c>
    </row>
    <row r="44" spans="1:14" x14ac:dyDescent="0.25">
      <c r="A44" s="101" t="s">
        <v>27</v>
      </c>
      <c r="B44" s="102"/>
      <c r="C44" s="102"/>
      <c r="D44" s="102"/>
      <c r="E44" s="102"/>
      <c r="F44" s="102"/>
      <c r="G44" s="102"/>
      <c r="H44" s="102"/>
      <c r="I44" s="102"/>
      <c r="J44" s="102"/>
      <c r="K44" s="102"/>
      <c r="L44" s="102"/>
      <c r="M44" s="102"/>
      <c r="N44" s="18">
        <f t="shared" si="9"/>
        <v>0</v>
      </c>
    </row>
    <row r="45" spans="1:14" x14ac:dyDescent="0.25">
      <c r="A45" s="101" t="s">
        <v>147</v>
      </c>
      <c r="B45" s="102"/>
      <c r="C45" s="102"/>
      <c r="D45" s="102"/>
      <c r="E45" s="102"/>
      <c r="F45" s="102"/>
      <c r="G45" s="102"/>
      <c r="H45" s="102"/>
      <c r="I45" s="102"/>
      <c r="J45" s="102"/>
      <c r="K45" s="102"/>
      <c r="L45" s="102"/>
      <c r="M45" s="102"/>
      <c r="N45" s="18">
        <f t="shared" si="9"/>
        <v>0</v>
      </c>
    </row>
    <row r="46" spans="1:14" x14ac:dyDescent="0.25">
      <c r="A46" s="101" t="s">
        <v>148</v>
      </c>
      <c r="B46" s="102"/>
      <c r="C46" s="102"/>
      <c r="D46" s="102"/>
      <c r="E46" s="102"/>
      <c r="F46" s="102"/>
      <c r="G46" s="102"/>
      <c r="H46" s="102"/>
      <c r="I46" s="102"/>
      <c r="J46" s="102"/>
      <c r="K46" s="102"/>
      <c r="L46" s="102"/>
      <c r="M46" s="102"/>
      <c r="N46" s="18">
        <f t="shared" si="9"/>
        <v>0</v>
      </c>
    </row>
    <row r="47" spans="1:14" x14ac:dyDescent="0.25">
      <c r="A47" s="101" t="s">
        <v>149</v>
      </c>
      <c r="B47" s="102"/>
      <c r="C47" s="102"/>
      <c r="D47" s="102"/>
      <c r="E47" s="102"/>
      <c r="F47" s="102"/>
      <c r="G47" s="102"/>
      <c r="H47" s="102"/>
      <c r="I47" s="102"/>
      <c r="J47" s="102"/>
      <c r="K47" s="102"/>
      <c r="L47" s="102"/>
      <c r="M47" s="102"/>
      <c r="N47" s="18">
        <f t="shared" si="9"/>
        <v>0</v>
      </c>
    </row>
    <row r="48" spans="1:14" x14ac:dyDescent="0.25">
      <c r="A48" s="101" t="s">
        <v>150</v>
      </c>
      <c r="B48" s="102"/>
      <c r="C48" s="102"/>
      <c r="D48" s="102"/>
      <c r="E48" s="102"/>
      <c r="F48" s="102"/>
      <c r="G48" s="102"/>
      <c r="H48" s="102"/>
      <c r="I48" s="102"/>
      <c r="J48" s="102"/>
      <c r="K48" s="102"/>
      <c r="L48" s="102"/>
      <c r="M48" s="102"/>
      <c r="N48" s="18">
        <f t="shared" si="9"/>
        <v>0</v>
      </c>
    </row>
    <row r="49" spans="1:14" x14ac:dyDescent="0.25">
      <c r="A49" s="101" t="s">
        <v>28</v>
      </c>
      <c r="B49" s="102"/>
      <c r="C49" s="102"/>
      <c r="D49" s="102"/>
      <c r="E49" s="102"/>
      <c r="F49" s="102"/>
      <c r="G49" s="102"/>
      <c r="H49" s="102"/>
      <c r="I49" s="102"/>
      <c r="J49" s="102"/>
      <c r="K49" s="102"/>
      <c r="L49" s="102"/>
      <c r="M49" s="102"/>
      <c r="N49" s="18">
        <f t="shared" si="9"/>
        <v>0</v>
      </c>
    </row>
    <row r="50" spans="1:14" x14ac:dyDescent="0.25">
      <c r="A50" s="101" t="s">
        <v>151</v>
      </c>
      <c r="B50" s="102"/>
      <c r="C50" s="102"/>
      <c r="D50" s="102"/>
      <c r="E50" s="102"/>
      <c r="F50" s="102"/>
      <c r="G50" s="102"/>
      <c r="H50" s="102"/>
      <c r="I50" s="102"/>
      <c r="J50" s="102"/>
      <c r="K50" s="102"/>
      <c r="L50" s="102"/>
      <c r="M50" s="102"/>
      <c r="N50" s="18">
        <f t="shared" si="9"/>
        <v>0</v>
      </c>
    </row>
    <row r="51" spans="1:14" x14ac:dyDescent="0.25">
      <c r="A51" s="101" t="s">
        <v>152</v>
      </c>
      <c r="B51" s="102"/>
      <c r="C51" s="102"/>
      <c r="D51" s="102"/>
      <c r="E51" s="102"/>
      <c r="F51" s="102"/>
      <c r="G51" s="102"/>
      <c r="H51" s="102"/>
      <c r="I51" s="102"/>
      <c r="J51" s="102"/>
      <c r="K51" s="102"/>
      <c r="L51" s="102"/>
      <c r="M51" s="102"/>
      <c r="N51" s="18">
        <f t="shared" si="9"/>
        <v>0</v>
      </c>
    </row>
    <row r="52" spans="1:14" x14ac:dyDescent="0.25">
      <c r="A52" s="101" t="s">
        <v>153</v>
      </c>
      <c r="B52" s="102"/>
      <c r="C52" s="102"/>
      <c r="D52" s="102"/>
      <c r="E52" s="102"/>
      <c r="F52" s="102"/>
      <c r="G52" s="102"/>
      <c r="H52" s="102"/>
      <c r="I52" s="102"/>
      <c r="J52" s="102"/>
      <c r="K52" s="102"/>
      <c r="L52" s="102"/>
      <c r="M52" s="102"/>
      <c r="N52" s="18">
        <f t="shared" si="9"/>
        <v>0</v>
      </c>
    </row>
    <row r="53" spans="1:14" x14ac:dyDescent="0.25">
      <c r="A53" s="101" t="s">
        <v>154</v>
      </c>
      <c r="B53" s="102"/>
      <c r="C53" s="102"/>
      <c r="D53" s="102"/>
      <c r="E53" s="102"/>
      <c r="F53" s="102"/>
      <c r="G53" s="102"/>
      <c r="H53" s="102"/>
      <c r="I53" s="102"/>
      <c r="J53" s="102"/>
      <c r="K53" s="102"/>
      <c r="L53" s="102"/>
      <c r="M53" s="102"/>
      <c r="N53" s="18">
        <f t="shared" si="9"/>
        <v>0</v>
      </c>
    </row>
    <row r="54" spans="1:14" x14ac:dyDescent="0.25">
      <c r="A54" s="101" t="s">
        <v>155</v>
      </c>
      <c r="B54" s="102"/>
      <c r="C54" s="102"/>
      <c r="D54" s="102"/>
      <c r="E54" s="102"/>
      <c r="F54" s="102"/>
      <c r="G54" s="102"/>
      <c r="H54" s="102"/>
      <c r="I54" s="102"/>
      <c r="J54" s="102"/>
      <c r="K54" s="102"/>
      <c r="L54" s="102"/>
      <c r="M54" s="102"/>
      <c r="N54" s="18">
        <f t="shared" si="9"/>
        <v>0</v>
      </c>
    </row>
    <row r="55" spans="1:14" x14ac:dyDescent="0.25">
      <c r="A55" s="101" t="s">
        <v>30</v>
      </c>
      <c r="B55" s="102"/>
      <c r="C55" s="102"/>
      <c r="D55" s="102"/>
      <c r="E55" s="102"/>
      <c r="F55" s="102"/>
      <c r="G55" s="102"/>
      <c r="H55" s="102"/>
      <c r="I55" s="102"/>
      <c r="J55" s="102"/>
      <c r="K55" s="102"/>
      <c r="L55" s="102"/>
      <c r="M55" s="102"/>
      <c r="N55" s="18">
        <f t="shared" si="9"/>
        <v>0</v>
      </c>
    </row>
    <row r="56" spans="1:14" x14ac:dyDescent="0.25">
      <c r="A56" s="101" t="s">
        <v>29</v>
      </c>
      <c r="B56" s="102"/>
      <c r="C56" s="102"/>
      <c r="D56" s="102"/>
      <c r="E56" s="102"/>
      <c r="F56" s="102"/>
      <c r="G56" s="102"/>
      <c r="H56" s="102"/>
      <c r="I56" s="102"/>
      <c r="J56" s="102"/>
      <c r="K56" s="102"/>
      <c r="L56" s="102"/>
      <c r="M56" s="102"/>
      <c r="N56" s="18">
        <f t="shared" si="9"/>
        <v>0</v>
      </c>
    </row>
    <row r="57" spans="1:14" x14ac:dyDescent="0.25">
      <c r="A57" s="101" t="s">
        <v>156</v>
      </c>
      <c r="B57" s="102"/>
      <c r="C57" s="102"/>
      <c r="D57" s="102"/>
      <c r="E57" s="102"/>
      <c r="F57" s="102"/>
      <c r="G57" s="102"/>
      <c r="H57" s="102"/>
      <c r="I57" s="102"/>
      <c r="J57" s="102"/>
      <c r="K57" s="102"/>
      <c r="L57" s="102"/>
      <c r="M57" s="102"/>
      <c r="N57" s="18">
        <f t="shared" si="9"/>
        <v>0</v>
      </c>
    </row>
    <row r="58" spans="1:14" x14ac:dyDescent="0.25">
      <c r="A58" s="101" t="s">
        <v>157</v>
      </c>
      <c r="B58" s="102"/>
      <c r="C58" s="102"/>
      <c r="D58" s="102"/>
      <c r="E58" s="102"/>
      <c r="F58" s="102"/>
      <c r="G58" s="102"/>
      <c r="H58" s="102"/>
      <c r="I58" s="102"/>
      <c r="J58" s="102"/>
      <c r="K58" s="102"/>
      <c r="L58" s="102"/>
      <c r="M58" s="102"/>
      <c r="N58" s="18">
        <f t="shared" si="9"/>
        <v>0</v>
      </c>
    </row>
    <row r="59" spans="1:14" x14ac:dyDescent="0.25">
      <c r="A59" s="101" t="s">
        <v>158</v>
      </c>
      <c r="B59" s="102"/>
      <c r="C59" s="102"/>
      <c r="D59" s="102"/>
      <c r="E59" s="102"/>
      <c r="F59" s="102"/>
      <c r="G59" s="102"/>
      <c r="H59" s="102"/>
      <c r="I59" s="102"/>
      <c r="J59" s="102"/>
      <c r="K59" s="102"/>
      <c r="L59" s="102"/>
      <c r="M59" s="102"/>
      <c r="N59" s="18">
        <f t="shared" si="9"/>
        <v>0</v>
      </c>
    </row>
    <row r="60" spans="1:14" x14ac:dyDescent="0.25">
      <c r="A60" s="101" t="s">
        <v>10</v>
      </c>
      <c r="B60" s="102"/>
      <c r="C60" s="102"/>
      <c r="D60" s="102"/>
      <c r="E60" s="102"/>
      <c r="F60" s="102"/>
      <c r="G60" s="102"/>
      <c r="H60" s="102"/>
      <c r="I60" s="102"/>
      <c r="J60" s="102"/>
      <c r="K60" s="102"/>
      <c r="L60" s="102"/>
      <c r="M60" s="102"/>
      <c r="N60" s="18">
        <f t="shared" si="9"/>
        <v>0</v>
      </c>
    </row>
    <row r="61" spans="1:14" x14ac:dyDescent="0.25">
      <c r="A61" s="101" t="s">
        <v>10</v>
      </c>
      <c r="B61" s="103">
        <v>6000</v>
      </c>
      <c r="C61" s="103">
        <v>6000</v>
      </c>
      <c r="D61" s="103">
        <v>6000</v>
      </c>
      <c r="E61" s="103">
        <v>6000</v>
      </c>
      <c r="F61" s="103">
        <v>6000</v>
      </c>
      <c r="G61" s="103">
        <v>6000</v>
      </c>
      <c r="H61" s="103">
        <v>6000</v>
      </c>
      <c r="I61" s="103">
        <v>6000</v>
      </c>
      <c r="J61" s="103">
        <v>6000</v>
      </c>
      <c r="K61" s="103">
        <v>6000</v>
      </c>
      <c r="L61" s="103">
        <v>6000</v>
      </c>
      <c r="M61" s="103">
        <v>6000</v>
      </c>
      <c r="N61" s="18">
        <f t="shared" si="9"/>
        <v>72000</v>
      </c>
    </row>
    <row r="62" spans="1:14" x14ac:dyDescent="0.25">
      <c r="A62" s="16"/>
      <c r="B62" s="18"/>
      <c r="C62" s="18"/>
      <c r="D62" s="18"/>
      <c r="E62" s="18"/>
      <c r="F62" s="18"/>
      <c r="G62" s="18"/>
      <c r="H62" s="18"/>
      <c r="I62" s="18"/>
      <c r="J62" s="18"/>
      <c r="K62" s="18"/>
      <c r="L62" s="18"/>
      <c r="M62" s="18"/>
      <c r="N62" s="18"/>
    </row>
    <row r="63" spans="1:14" s="1" customFormat="1" x14ac:dyDescent="0.25">
      <c r="A63" s="17" t="s">
        <v>31</v>
      </c>
      <c r="B63" s="14">
        <f t="shared" ref="B63:M63" si="10">SUM(B39:B61)</f>
        <v>6000</v>
      </c>
      <c r="C63" s="14">
        <f t="shared" si="10"/>
        <v>6000</v>
      </c>
      <c r="D63" s="14">
        <f t="shared" si="10"/>
        <v>6000</v>
      </c>
      <c r="E63" s="14">
        <f t="shared" si="10"/>
        <v>6000</v>
      </c>
      <c r="F63" s="14">
        <f t="shared" si="10"/>
        <v>6000</v>
      </c>
      <c r="G63" s="14">
        <f t="shared" si="10"/>
        <v>6000</v>
      </c>
      <c r="H63" s="14">
        <f t="shared" si="10"/>
        <v>6000</v>
      </c>
      <c r="I63" s="14">
        <f t="shared" si="10"/>
        <v>6000</v>
      </c>
      <c r="J63" s="14">
        <f t="shared" si="10"/>
        <v>6000</v>
      </c>
      <c r="K63" s="14">
        <f t="shared" si="10"/>
        <v>6000</v>
      </c>
      <c r="L63" s="14">
        <f t="shared" si="10"/>
        <v>6000</v>
      </c>
      <c r="M63" s="14">
        <f t="shared" si="10"/>
        <v>6000</v>
      </c>
      <c r="N63" s="14">
        <f>SUM(B63:M63)</f>
        <v>72000</v>
      </c>
    </row>
    <row r="64" spans="1:14" s="1" customFormat="1" ht="16.5" thickBot="1" x14ac:dyDescent="0.3">
      <c r="A64" s="17" t="s">
        <v>32</v>
      </c>
      <c r="B64" s="14">
        <f t="shared" ref="B64:N64" si="11">B63-B37</f>
        <v>8083.3333333333339</v>
      </c>
      <c r="C64" s="14">
        <f t="shared" si="11"/>
        <v>8818.181818181818</v>
      </c>
      <c r="D64" s="14">
        <f t="shared" si="11"/>
        <v>9700</v>
      </c>
      <c r="E64" s="14">
        <f t="shared" si="11"/>
        <v>10777.777777777777</v>
      </c>
      <c r="F64" s="14">
        <f t="shared" si="11"/>
        <v>12125</v>
      </c>
      <c r="G64" s="14">
        <f t="shared" si="11"/>
        <v>13857.142857142857</v>
      </c>
      <c r="H64" s="14">
        <f t="shared" si="11"/>
        <v>16166.666666666666</v>
      </c>
      <c r="I64" s="14">
        <f t="shared" si="11"/>
        <v>19400</v>
      </c>
      <c r="J64" s="14">
        <f t="shared" si="11"/>
        <v>24250</v>
      </c>
      <c r="K64" s="14">
        <f t="shared" si="11"/>
        <v>32333.333333333332</v>
      </c>
      <c r="L64" s="14">
        <f t="shared" si="11"/>
        <v>48500</v>
      </c>
      <c r="M64" s="14">
        <f t="shared" si="11"/>
        <v>97000</v>
      </c>
      <c r="N64" s="14">
        <f t="shared" si="11"/>
        <v>301011.43578643579</v>
      </c>
    </row>
    <row r="65" spans="1:14" s="1" customFormat="1" ht="16.5" thickBot="1" x14ac:dyDescent="0.3">
      <c r="A65" s="13" t="s">
        <v>21</v>
      </c>
      <c r="B65" s="19">
        <f t="shared" ref="B65:M65" si="12">B34-B35+B63</f>
        <v>106000</v>
      </c>
      <c r="C65" s="19">
        <f t="shared" si="12"/>
        <v>112000</v>
      </c>
      <c r="D65" s="19">
        <f t="shared" si="12"/>
        <v>118000</v>
      </c>
      <c r="E65" s="19">
        <f t="shared" si="12"/>
        <v>124000</v>
      </c>
      <c r="F65" s="19">
        <f t="shared" si="12"/>
        <v>130000</v>
      </c>
      <c r="G65" s="19">
        <f t="shared" si="12"/>
        <v>136000</v>
      </c>
      <c r="H65" s="19">
        <f t="shared" si="12"/>
        <v>142000</v>
      </c>
      <c r="I65" s="19">
        <f t="shared" si="12"/>
        <v>148000</v>
      </c>
      <c r="J65" s="19">
        <f t="shared" si="12"/>
        <v>154000</v>
      </c>
      <c r="K65" s="19">
        <f t="shared" si="12"/>
        <v>160000</v>
      </c>
      <c r="L65" s="19">
        <f t="shared" si="12"/>
        <v>166000</v>
      </c>
      <c r="M65" s="20">
        <f t="shared" si="12"/>
        <v>172000</v>
      </c>
      <c r="N65" s="14"/>
    </row>
    <row r="66" spans="1:14" s="1" customFormat="1" ht="16.5" thickBot="1" x14ac:dyDescent="0.3">
      <c r="A66" s="13"/>
      <c r="B66" s="14"/>
      <c r="C66" s="14"/>
      <c r="D66" s="14"/>
      <c r="E66" s="14"/>
      <c r="F66" s="14"/>
      <c r="G66" s="14"/>
      <c r="H66" s="14"/>
      <c r="I66" s="14"/>
      <c r="J66" s="14"/>
      <c r="K66" s="14"/>
      <c r="L66" s="14"/>
      <c r="M66" s="14"/>
    </row>
    <row r="67" spans="1:14" s="1" customFormat="1" ht="16.5" thickBot="1" x14ac:dyDescent="0.3">
      <c r="A67" s="1" t="s">
        <v>92</v>
      </c>
      <c r="N67" s="48">
        <f>I15</f>
        <v>75000</v>
      </c>
    </row>
    <row r="69" spans="1:14" x14ac:dyDescent="0.25">
      <c r="A69" s="12" t="s">
        <v>95</v>
      </c>
      <c r="B69">
        <v>12</v>
      </c>
      <c r="C69">
        <v>11</v>
      </c>
      <c r="D69">
        <v>10</v>
      </c>
      <c r="E69">
        <v>9</v>
      </c>
      <c r="F69">
        <v>8</v>
      </c>
      <c r="G69">
        <v>7</v>
      </c>
      <c r="H69">
        <v>6</v>
      </c>
      <c r="I69">
        <v>5</v>
      </c>
      <c r="J69">
        <v>4</v>
      </c>
      <c r="K69">
        <v>3</v>
      </c>
      <c r="L69">
        <v>2</v>
      </c>
      <c r="M69">
        <v>1</v>
      </c>
    </row>
  </sheetData>
  <mergeCells count="4">
    <mergeCell ref="B2:G2"/>
    <mergeCell ref="B3:G3"/>
    <mergeCell ref="A9:Q9"/>
    <mergeCell ref="A8:O8"/>
  </mergeCells>
  <conditionalFormatting sqref="B64:N64">
    <cfRule type="cellIs" dxfId="70" priority="4" stopIfTrue="1" operator="greaterThan">
      <formula>0</formula>
    </cfRule>
  </conditionalFormatting>
  <conditionalFormatting sqref="B64:M64">
    <cfRule type="cellIs" dxfId="69" priority="3" stopIfTrue="1" operator="lessThan">
      <formula>0</formula>
    </cfRule>
  </conditionalFormatting>
  <pageMargins left="0.7" right="0.7" top="0.75" bottom="0.75" header="0.3" footer="0.3"/>
  <pageSetup scale="4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65"/>
  <sheetViews>
    <sheetView topLeftCell="A32" zoomScaleNormal="100" workbookViewId="0">
      <selection activeCell="E61" sqref="E61"/>
    </sheetView>
  </sheetViews>
  <sheetFormatPr defaultRowHeight="15.75" x14ac:dyDescent="0.25"/>
  <cols>
    <col min="1" max="1" width="24" customWidth="1"/>
    <col min="2" max="5" width="11.28515625" bestFit="1" customWidth="1"/>
    <col min="6" max="8" width="10.28515625" bestFit="1" customWidth="1"/>
    <col min="9" max="9" width="11.28515625" bestFit="1" customWidth="1"/>
    <col min="10" max="10" width="10.28515625" bestFit="1" customWidth="1"/>
    <col min="11" max="11" width="13" customWidth="1"/>
    <col min="12" max="12" width="11.28515625" bestFit="1" customWidth="1"/>
    <col min="13" max="13" width="10.28515625" bestFit="1" customWidth="1"/>
    <col min="14" max="14" width="11.28515625" bestFit="1" customWidth="1"/>
    <col min="15" max="17" width="10.28515625" bestFit="1" customWidth="1"/>
    <col min="18" max="19" width="11.28515625" bestFit="1" customWidth="1"/>
    <col min="20" max="20" width="10.28515625" bestFit="1" customWidth="1"/>
  </cols>
  <sheetData>
    <row r="1" spans="1:22" ht="31.5" x14ac:dyDescent="0.5">
      <c r="A1" s="21" t="s">
        <v>72</v>
      </c>
      <c r="B1" s="21"/>
      <c r="C1" s="21"/>
      <c r="D1" s="22"/>
      <c r="E1" s="22"/>
      <c r="N1" s="5"/>
      <c r="O1" s="5"/>
      <c r="P1" s="21"/>
    </row>
    <row r="2" spans="1:22" ht="18.75" x14ac:dyDescent="0.25">
      <c r="A2" s="23" t="s">
        <v>33</v>
      </c>
      <c r="B2" s="383">
        <f>Budget!B2</f>
        <v>0</v>
      </c>
      <c r="C2" s="383"/>
      <c r="D2" s="383"/>
      <c r="E2" s="383"/>
      <c r="F2" s="383"/>
      <c r="G2" s="383"/>
      <c r="N2" s="5"/>
      <c r="O2" s="5"/>
      <c r="P2" s="23"/>
    </row>
    <row r="3" spans="1:22" ht="18.75" x14ac:dyDescent="0.25">
      <c r="A3" s="24" t="s">
        <v>34</v>
      </c>
      <c r="B3" s="384" t="str">
        <f>Budget!B3</f>
        <v>n/a</v>
      </c>
      <c r="C3" s="384"/>
      <c r="D3" s="384"/>
      <c r="E3" s="384"/>
      <c r="F3" s="384"/>
      <c r="G3" s="384"/>
      <c r="N3" s="5"/>
      <c r="O3" s="5"/>
      <c r="P3" s="24"/>
    </row>
    <row r="4" spans="1:22" ht="18.75" x14ac:dyDescent="0.25">
      <c r="A4" s="24"/>
      <c r="B4" s="25"/>
      <c r="C4" s="26"/>
      <c r="D4" s="26"/>
      <c r="E4" s="26"/>
      <c r="N4" s="5"/>
      <c r="O4" s="5"/>
      <c r="P4" s="24"/>
    </row>
    <row r="5" spans="1:22" x14ac:dyDescent="0.25">
      <c r="N5" s="5"/>
      <c r="O5" s="5"/>
    </row>
    <row r="6" spans="1:22" x14ac:dyDescent="0.25">
      <c r="N6" s="5"/>
      <c r="O6" s="5"/>
    </row>
    <row r="7" spans="1:22" x14ac:dyDescent="0.25">
      <c r="N7" s="5"/>
      <c r="O7" s="5"/>
    </row>
    <row r="8" spans="1:22" ht="18" x14ac:dyDescent="0.25">
      <c r="A8" s="27" t="s">
        <v>227</v>
      </c>
      <c r="N8" s="5"/>
      <c r="O8" s="5"/>
    </row>
    <row r="9" spans="1:22" x14ac:dyDescent="0.25">
      <c r="N9" s="5"/>
      <c r="O9" s="5"/>
    </row>
    <row r="10" spans="1:22" ht="23.25" x14ac:dyDescent="0.35">
      <c r="B10" s="28" t="s">
        <v>36</v>
      </c>
      <c r="D10" s="27"/>
      <c r="E10" s="27"/>
      <c r="F10" s="27"/>
      <c r="G10" s="27"/>
      <c r="H10" s="27"/>
      <c r="I10" s="27"/>
      <c r="J10" s="27"/>
      <c r="K10" s="27"/>
      <c r="L10" s="27"/>
      <c r="N10" s="5"/>
      <c r="O10" s="5"/>
    </row>
    <row r="11" spans="1:22" ht="18" x14ac:dyDescent="0.25">
      <c r="B11" s="27">
        <v>1</v>
      </c>
      <c r="C11" s="29" t="s">
        <v>216</v>
      </c>
      <c r="D11" s="29"/>
      <c r="E11" s="29"/>
      <c r="F11" s="27"/>
      <c r="G11" s="27"/>
      <c r="H11" s="27"/>
      <c r="I11" s="27"/>
      <c r="J11" s="27"/>
      <c r="K11" s="27"/>
      <c r="L11" s="27"/>
      <c r="N11" s="5"/>
      <c r="O11" s="5"/>
    </row>
    <row r="12" spans="1:22" ht="18" x14ac:dyDescent="0.25">
      <c r="B12" s="27"/>
      <c r="C12" s="27"/>
      <c r="D12" s="27"/>
      <c r="E12" s="27"/>
      <c r="F12" s="27"/>
      <c r="G12" s="27"/>
      <c r="H12" s="27"/>
      <c r="I12" s="27"/>
      <c r="J12" s="27"/>
      <c r="K12" s="27"/>
      <c r="L12" s="27"/>
      <c r="N12" s="5"/>
      <c r="O12" s="5"/>
      <c r="V12" s="3"/>
    </row>
    <row r="13" spans="1:22" ht="18" x14ac:dyDescent="0.25">
      <c r="B13" s="27"/>
      <c r="C13" s="27"/>
      <c r="D13" s="27"/>
      <c r="E13" s="27"/>
      <c r="F13" s="27"/>
      <c r="G13" s="27"/>
      <c r="H13" s="27"/>
      <c r="I13" s="27"/>
      <c r="J13" s="27"/>
      <c r="K13" s="27"/>
      <c r="L13" s="27"/>
      <c r="N13" s="5"/>
      <c r="O13" s="5"/>
      <c r="V13" s="3"/>
    </row>
    <row r="14" spans="1:22" x14ac:dyDescent="0.25">
      <c r="A14" s="12" t="s">
        <v>243</v>
      </c>
    </row>
    <row r="15" spans="1:22" x14ac:dyDescent="0.25">
      <c r="N15" s="5"/>
      <c r="O15" s="5"/>
    </row>
    <row r="17" spans="1:27" s="4" customFormat="1" x14ac:dyDescent="0.25">
      <c r="A17" s="3"/>
      <c r="B17" s="392">
        <f>Budget!C65</f>
        <v>44378</v>
      </c>
      <c r="C17" s="393"/>
      <c r="D17" s="392">
        <f>Budget!D65</f>
        <v>44409</v>
      </c>
      <c r="E17" s="393"/>
      <c r="F17" s="392">
        <f>Budget!E65</f>
        <v>44440</v>
      </c>
      <c r="G17" s="393"/>
      <c r="H17" s="392">
        <f>Budget!F65</f>
        <v>44471</v>
      </c>
      <c r="I17" s="393"/>
      <c r="J17" s="392">
        <f>Budget!G65</f>
        <v>44502</v>
      </c>
      <c r="K17" s="393"/>
      <c r="L17" s="392">
        <f>Budget!H65</f>
        <v>44533</v>
      </c>
      <c r="M17" s="393"/>
      <c r="N17" s="392">
        <f>Budget!I65</f>
        <v>44564</v>
      </c>
      <c r="O17" s="393"/>
      <c r="P17" s="392">
        <f>Budget!J65</f>
        <v>44595</v>
      </c>
      <c r="Q17" s="393"/>
      <c r="R17" s="392">
        <f>Budget!K65</f>
        <v>44626</v>
      </c>
      <c r="S17" s="393"/>
      <c r="T17" s="392">
        <f>Budget!L65</f>
        <v>44657</v>
      </c>
      <c r="U17" s="393"/>
      <c r="V17" s="392">
        <f>Budget!M65</f>
        <v>44688</v>
      </c>
      <c r="W17" s="393"/>
      <c r="X17" s="392">
        <f>Budget!N65</f>
        <v>44719</v>
      </c>
      <c r="Y17" s="393"/>
      <c r="Z17" s="393" t="s">
        <v>18</v>
      </c>
      <c r="AA17" s="393"/>
    </row>
    <row r="18" spans="1:27" s="6" customFormat="1" x14ac:dyDescent="0.25">
      <c r="A18" s="8"/>
      <c r="B18" s="7" t="s">
        <v>13</v>
      </c>
      <c r="C18" s="7" t="s">
        <v>14</v>
      </c>
      <c r="D18" s="7" t="s">
        <v>13</v>
      </c>
      <c r="E18" s="7" t="s">
        <v>14</v>
      </c>
      <c r="F18" s="7" t="s">
        <v>13</v>
      </c>
      <c r="G18" s="7" t="s">
        <v>14</v>
      </c>
      <c r="H18" s="7" t="s">
        <v>13</v>
      </c>
      <c r="I18" s="7" t="s">
        <v>14</v>
      </c>
      <c r="J18" s="7" t="s">
        <v>13</v>
      </c>
      <c r="K18" s="7" t="s">
        <v>14</v>
      </c>
      <c r="L18" s="7" t="s">
        <v>13</v>
      </c>
      <c r="M18" s="7" t="s">
        <v>14</v>
      </c>
      <c r="N18" s="7" t="s">
        <v>13</v>
      </c>
      <c r="O18" s="7" t="s">
        <v>14</v>
      </c>
      <c r="P18" s="7" t="s">
        <v>13</v>
      </c>
      <c r="Q18" s="7" t="s">
        <v>14</v>
      </c>
      <c r="R18" s="7" t="s">
        <v>13</v>
      </c>
      <c r="S18" s="7" t="s">
        <v>14</v>
      </c>
      <c r="T18" s="7" t="s">
        <v>13</v>
      </c>
      <c r="U18" s="7" t="s">
        <v>14</v>
      </c>
      <c r="V18" s="7" t="s">
        <v>13</v>
      </c>
      <c r="W18" s="7" t="s">
        <v>14</v>
      </c>
      <c r="X18" s="7" t="s">
        <v>13</v>
      </c>
      <c r="Y18" s="7" t="s">
        <v>14</v>
      </c>
      <c r="Z18" s="7" t="s">
        <v>13</v>
      </c>
      <c r="AA18" s="10" t="s">
        <v>14</v>
      </c>
    </row>
    <row r="19" spans="1:27" x14ac:dyDescent="0.25">
      <c r="A19" s="1" t="s">
        <v>0</v>
      </c>
      <c r="B19" s="9">
        <f>Budget!C69</f>
        <v>0</v>
      </c>
      <c r="C19" s="116">
        <v>9900</v>
      </c>
      <c r="D19" s="9">
        <f>Budget!D69</f>
        <v>0</v>
      </c>
      <c r="E19" s="116">
        <v>0</v>
      </c>
      <c r="F19" s="9">
        <f>Budget!E69</f>
        <v>0</v>
      </c>
      <c r="G19" s="116">
        <v>0</v>
      </c>
      <c r="H19" s="9">
        <f>Budget!F69</f>
        <v>0</v>
      </c>
      <c r="I19" s="116">
        <v>0</v>
      </c>
      <c r="J19" s="9">
        <f>Budget!G69</f>
        <v>0</v>
      </c>
      <c r="K19" s="116">
        <v>0</v>
      </c>
      <c r="L19" s="9">
        <f>Budget!H69</f>
        <v>0</v>
      </c>
      <c r="M19" s="116">
        <v>0</v>
      </c>
      <c r="N19" s="9">
        <f>Budget!I69</f>
        <v>0</v>
      </c>
      <c r="O19" s="116">
        <v>0</v>
      </c>
      <c r="P19" s="9">
        <f>Budget!J69</f>
        <v>0</v>
      </c>
      <c r="Q19" s="116">
        <v>0</v>
      </c>
      <c r="R19" s="9">
        <f>Budget!K69</f>
        <v>0</v>
      </c>
      <c r="S19" s="116"/>
      <c r="T19" s="9">
        <f>Budget!L69</f>
        <v>0</v>
      </c>
      <c r="U19" s="116"/>
      <c r="V19" s="9">
        <f>Budget!M69</f>
        <v>0</v>
      </c>
      <c r="W19" s="116"/>
      <c r="X19" s="9">
        <f>Budget!N69</f>
        <v>0</v>
      </c>
      <c r="Y19" s="116"/>
      <c r="Z19" s="118">
        <f t="shared" ref="Z19:AA29" si="0">SUM(X19,V19,T19,R19,P19,N19,L19,J19,H19,F19,D19,B19)</f>
        <v>0</v>
      </c>
      <c r="AA19" s="118">
        <f t="shared" si="0"/>
        <v>9900</v>
      </c>
    </row>
    <row r="20" spans="1:27" x14ac:dyDescent="0.25">
      <c r="A20" s="1" t="s">
        <v>241</v>
      </c>
      <c r="B20" s="9"/>
      <c r="C20" s="116"/>
      <c r="D20" s="9"/>
      <c r="E20" s="116"/>
      <c r="F20" s="9"/>
      <c r="G20" s="116"/>
      <c r="H20" s="9"/>
      <c r="I20" s="116"/>
      <c r="J20" s="9"/>
      <c r="K20" s="116"/>
      <c r="L20" s="9"/>
      <c r="M20" s="116"/>
      <c r="N20" s="9"/>
      <c r="O20" s="116"/>
      <c r="P20" s="9"/>
      <c r="Q20" s="116"/>
      <c r="R20" s="9"/>
      <c r="S20" s="116"/>
      <c r="T20" s="9"/>
      <c r="U20" s="116"/>
      <c r="V20" s="9"/>
      <c r="W20" s="116"/>
      <c r="X20" s="9"/>
      <c r="Y20" s="116"/>
      <c r="Z20" s="118">
        <f t="shared" ref="Z20:AA23" si="1">SUM(X20,V20,T20,R20,P20,N20,L20,J20,H20,F20,D20,B20)</f>
        <v>0</v>
      </c>
      <c r="AA20" s="118">
        <f t="shared" si="1"/>
        <v>0</v>
      </c>
    </row>
    <row r="21" spans="1:27" x14ac:dyDescent="0.25">
      <c r="A21" s="1" t="s">
        <v>242</v>
      </c>
      <c r="B21" s="9"/>
      <c r="C21" s="116"/>
      <c r="D21" s="9"/>
      <c r="E21" s="116"/>
      <c r="F21" s="9"/>
      <c r="G21" s="116"/>
      <c r="H21" s="9"/>
      <c r="I21" s="116"/>
      <c r="J21" s="9"/>
      <c r="K21" s="116"/>
      <c r="L21" s="9"/>
      <c r="M21" s="116"/>
      <c r="N21" s="9"/>
      <c r="O21" s="116"/>
      <c r="P21" s="9"/>
      <c r="Q21" s="116"/>
      <c r="R21" s="9"/>
      <c r="S21" s="116"/>
      <c r="T21" s="9"/>
      <c r="U21" s="116"/>
      <c r="V21" s="9"/>
      <c r="W21" s="116"/>
      <c r="X21" s="9"/>
      <c r="Y21" s="116"/>
      <c r="Z21" s="118">
        <f t="shared" si="1"/>
        <v>0</v>
      </c>
      <c r="AA21" s="118">
        <f t="shared" si="1"/>
        <v>0</v>
      </c>
    </row>
    <row r="22" spans="1:27" x14ac:dyDescent="0.25">
      <c r="A22" s="1" t="s">
        <v>252</v>
      </c>
      <c r="B22" s="9"/>
      <c r="C22" s="116"/>
      <c r="D22" s="9"/>
      <c r="E22" s="116"/>
      <c r="F22" s="9"/>
      <c r="G22" s="116"/>
      <c r="H22" s="9"/>
      <c r="I22" s="116"/>
      <c r="J22" s="9"/>
      <c r="K22" s="116"/>
      <c r="L22" s="9"/>
      <c r="M22" s="116"/>
      <c r="N22" s="9"/>
      <c r="O22" s="116"/>
      <c r="P22" s="9"/>
      <c r="Q22" s="116"/>
      <c r="R22" s="9"/>
      <c r="S22" s="116"/>
      <c r="T22" s="9"/>
      <c r="U22" s="116"/>
      <c r="V22" s="9"/>
      <c r="W22" s="116"/>
      <c r="X22" s="9"/>
      <c r="Y22" s="116"/>
      <c r="Z22" s="118"/>
      <c r="AA22" s="118"/>
    </row>
    <row r="23" spans="1:27" x14ac:dyDescent="0.25">
      <c r="A23" s="1" t="s">
        <v>253</v>
      </c>
      <c r="B23" s="9"/>
      <c r="C23" s="116"/>
      <c r="D23" s="9"/>
      <c r="E23" s="116"/>
      <c r="F23" s="9"/>
      <c r="G23" s="116"/>
      <c r="H23" s="9"/>
      <c r="I23" s="116"/>
      <c r="J23" s="9"/>
      <c r="K23" s="116"/>
      <c r="L23" s="9"/>
      <c r="M23" s="116"/>
      <c r="N23" s="9"/>
      <c r="O23" s="116"/>
      <c r="P23" s="9"/>
      <c r="Q23" s="116"/>
      <c r="R23" s="9"/>
      <c r="S23" s="116"/>
      <c r="T23" s="9"/>
      <c r="U23" s="116"/>
      <c r="V23" s="9"/>
      <c r="W23" s="116"/>
      <c r="X23" s="9"/>
      <c r="Y23" s="116"/>
      <c r="Z23" s="118">
        <f t="shared" si="1"/>
        <v>0</v>
      </c>
      <c r="AA23" s="118">
        <f t="shared" si="1"/>
        <v>0</v>
      </c>
    </row>
    <row r="24" spans="1:27" s="3" customFormat="1" x14ac:dyDescent="0.25">
      <c r="A24" s="117" t="s">
        <v>11</v>
      </c>
      <c r="B24" s="33">
        <f>Budget!C80</f>
        <v>0</v>
      </c>
      <c r="C24" s="118">
        <f>SUM(C20:C23)</f>
        <v>0</v>
      </c>
      <c r="D24" s="33">
        <f>Budget!D80</f>
        <v>0</v>
      </c>
      <c r="E24" s="118">
        <f>SUM(E20:E23)</f>
        <v>0</v>
      </c>
      <c r="F24" s="33">
        <f>Budget!E80</f>
        <v>0</v>
      </c>
      <c r="G24" s="118">
        <f>SUM(G20:G23)</f>
        <v>0</v>
      </c>
      <c r="H24" s="33">
        <f>Budget!F80</f>
        <v>0</v>
      </c>
      <c r="I24" s="118">
        <f>SUM(I20:I23)</f>
        <v>0</v>
      </c>
      <c r="J24" s="33">
        <f>Budget!G80</f>
        <v>0</v>
      </c>
      <c r="K24" s="118">
        <f>SUM(K20:K23)</f>
        <v>0</v>
      </c>
      <c r="L24" s="33">
        <f>Budget!H80</f>
        <v>0</v>
      </c>
      <c r="M24" s="118">
        <f>SUM(M20:M23)</f>
        <v>0</v>
      </c>
      <c r="N24" s="33">
        <f>Budget!I80</f>
        <v>0</v>
      </c>
      <c r="O24" s="118">
        <f>SUM(O20:O23)</f>
        <v>0</v>
      </c>
      <c r="P24" s="33">
        <f>Budget!J80</f>
        <v>0</v>
      </c>
      <c r="Q24" s="118">
        <f>SUM(Q20:Q23)</f>
        <v>0</v>
      </c>
      <c r="R24" s="33">
        <f>Budget!K80</f>
        <v>0</v>
      </c>
      <c r="S24" s="118">
        <f>SUM(S20:S23)</f>
        <v>0</v>
      </c>
      <c r="T24" s="33">
        <f>Budget!L80</f>
        <v>0</v>
      </c>
      <c r="U24" s="118">
        <f>SUM(U20:U23)</f>
        <v>0</v>
      </c>
      <c r="V24" s="33">
        <f>Budget!M80</f>
        <v>0</v>
      </c>
      <c r="W24" s="118">
        <f>SUM(W20:W23)</f>
        <v>0</v>
      </c>
      <c r="X24" s="33">
        <f>Budget!N80</f>
        <v>0</v>
      </c>
      <c r="Y24" s="118">
        <f>SUM(Y20:Y23)</f>
        <v>0</v>
      </c>
      <c r="Z24" s="118">
        <f t="shared" si="0"/>
        <v>0</v>
      </c>
      <c r="AA24" s="118">
        <f t="shared" si="0"/>
        <v>0</v>
      </c>
    </row>
    <row r="25" spans="1:27" s="3" customFormat="1" x14ac:dyDescent="0.25">
      <c r="A25" s="117" t="s">
        <v>251</v>
      </c>
      <c r="B25" s="33">
        <f>Budget!C107+Budget!C108+Budget!C109</f>
        <v>15056.25</v>
      </c>
      <c r="C25" s="116"/>
      <c r="D25" s="9">
        <f>Budget!D107+Budget!D108+Budget!D109</f>
        <v>15056.25</v>
      </c>
      <c r="E25" s="116"/>
      <c r="F25" s="9">
        <f>Budget!E107+Budget!E108+Budget!E109</f>
        <v>15056.25</v>
      </c>
      <c r="G25" s="116"/>
      <c r="H25" s="9">
        <f>Budget!F107+Budget!F108+Budget!F109</f>
        <v>15056.25</v>
      </c>
      <c r="I25" s="116"/>
      <c r="J25" s="9">
        <f>Budget!G107+Budget!G108+Budget!G109</f>
        <v>15056.25</v>
      </c>
      <c r="K25" s="116"/>
      <c r="L25" s="9">
        <f>Budget!H107+Budget!H108+Budget!H109</f>
        <v>15512.5</v>
      </c>
      <c r="M25" s="116"/>
      <c r="N25" s="9">
        <f>Budget!I107+Budget!I108+Budget!I109</f>
        <v>10037.5</v>
      </c>
      <c r="O25" s="116"/>
      <c r="P25" s="9">
        <f>Budget!J107+Budget!J108+Budget!J109</f>
        <v>10037.5</v>
      </c>
      <c r="Q25" s="116"/>
      <c r="R25" s="9">
        <f>Budget!K107+Budget!K108+Budget!K109</f>
        <v>0</v>
      </c>
      <c r="S25" s="116"/>
      <c r="T25" s="9">
        <f>Budget!L107+Budget!L108+Budget!L109</f>
        <v>0</v>
      </c>
      <c r="U25" s="116"/>
      <c r="V25" s="9">
        <f>Budget!M107+Budget!M108+Budget!M109</f>
        <v>0</v>
      </c>
      <c r="W25" s="116"/>
      <c r="X25" s="9">
        <f>Budget!N107+Budget!N108+Budget!N109</f>
        <v>0</v>
      </c>
      <c r="Y25" s="116"/>
      <c r="Z25" s="118">
        <f>SUM(X25,V25,T25,R25,P25,N25,L25,J25,H25,F25,D25,B25)</f>
        <v>110868.75</v>
      </c>
      <c r="AA25" s="118">
        <f>SUM(Y25,W25,U25,S25,Q25,O25,M25,K25,I25,G25,E25,C25)</f>
        <v>0</v>
      </c>
    </row>
    <row r="26" spans="1:27" x14ac:dyDescent="0.25">
      <c r="A26" s="1" t="s">
        <v>17</v>
      </c>
      <c r="B26" s="9">
        <f>Budget!C111-'Act vs Bud'!B25</f>
        <v>0</v>
      </c>
      <c r="C26" s="116"/>
      <c r="D26" s="9">
        <f>Budget!D111-D25</f>
        <v>0</v>
      </c>
      <c r="E26" s="116">
        <v>0</v>
      </c>
      <c r="F26" s="9">
        <f>Budget!E111-F25</f>
        <v>0</v>
      </c>
      <c r="G26" s="116">
        <v>0</v>
      </c>
      <c r="H26" s="9">
        <f>Budget!F111-H25</f>
        <v>0</v>
      </c>
      <c r="I26" s="116">
        <v>0</v>
      </c>
      <c r="J26" s="9">
        <f>Budget!G111-J25</f>
        <v>0</v>
      </c>
      <c r="K26" s="116">
        <v>0</v>
      </c>
      <c r="L26" s="9">
        <f>Budget!H111-L25</f>
        <v>0</v>
      </c>
      <c r="M26" s="116"/>
      <c r="N26" s="9">
        <f>Budget!I111-N25</f>
        <v>0</v>
      </c>
      <c r="O26" s="116"/>
      <c r="P26" s="9">
        <f>Budget!J111-P25</f>
        <v>0</v>
      </c>
      <c r="Q26" s="116"/>
      <c r="R26" s="9">
        <f>Budget!K111-R25</f>
        <v>0</v>
      </c>
      <c r="S26" s="116"/>
      <c r="T26" s="9">
        <f>Budget!L111-T25</f>
        <v>0</v>
      </c>
      <c r="U26" s="116"/>
      <c r="V26" s="9">
        <f>Budget!M111-V25</f>
        <v>0</v>
      </c>
      <c r="W26" s="116"/>
      <c r="X26" s="9">
        <f>Budget!N111-X25</f>
        <v>0</v>
      </c>
      <c r="Y26" s="116"/>
      <c r="Z26" s="118">
        <f t="shared" si="0"/>
        <v>0</v>
      </c>
      <c r="AA26" s="118">
        <f t="shared" si="0"/>
        <v>0</v>
      </c>
    </row>
    <row r="27" spans="1:27" s="3" customFormat="1" x14ac:dyDescent="0.25">
      <c r="A27" s="117" t="s">
        <v>15</v>
      </c>
      <c r="B27" s="33">
        <f t="shared" ref="B27:Y27" si="2">SUM(B24:B26)</f>
        <v>15056.25</v>
      </c>
      <c r="C27" s="118">
        <f>SUM(C24:C26)</f>
        <v>0</v>
      </c>
      <c r="D27" s="33">
        <f t="shared" si="2"/>
        <v>15056.25</v>
      </c>
      <c r="E27" s="118">
        <f t="shared" si="2"/>
        <v>0</v>
      </c>
      <c r="F27" s="33">
        <f t="shared" si="2"/>
        <v>15056.25</v>
      </c>
      <c r="G27" s="118">
        <f t="shared" si="2"/>
        <v>0</v>
      </c>
      <c r="H27" s="33">
        <f t="shared" si="2"/>
        <v>15056.25</v>
      </c>
      <c r="I27" s="118">
        <f t="shared" si="2"/>
        <v>0</v>
      </c>
      <c r="J27" s="33">
        <f t="shared" si="2"/>
        <v>15056.25</v>
      </c>
      <c r="K27" s="118">
        <f t="shared" si="2"/>
        <v>0</v>
      </c>
      <c r="L27" s="33">
        <f t="shared" si="2"/>
        <v>15512.5</v>
      </c>
      <c r="M27" s="118">
        <f t="shared" si="2"/>
        <v>0</v>
      </c>
      <c r="N27" s="33">
        <f t="shared" si="2"/>
        <v>10037.5</v>
      </c>
      <c r="O27" s="118">
        <f t="shared" si="2"/>
        <v>0</v>
      </c>
      <c r="P27" s="33">
        <f t="shared" si="2"/>
        <v>10037.5</v>
      </c>
      <c r="Q27" s="118">
        <f t="shared" si="2"/>
        <v>0</v>
      </c>
      <c r="R27" s="33">
        <f t="shared" si="2"/>
        <v>0</v>
      </c>
      <c r="S27" s="118">
        <f t="shared" si="2"/>
        <v>0</v>
      </c>
      <c r="T27" s="33">
        <f t="shared" si="2"/>
        <v>0</v>
      </c>
      <c r="U27" s="118">
        <f t="shared" si="2"/>
        <v>0</v>
      </c>
      <c r="V27" s="33">
        <f t="shared" si="2"/>
        <v>0</v>
      </c>
      <c r="W27" s="118">
        <f t="shared" si="2"/>
        <v>0</v>
      </c>
      <c r="X27" s="33">
        <f t="shared" si="2"/>
        <v>0</v>
      </c>
      <c r="Y27" s="118">
        <f t="shared" si="2"/>
        <v>0</v>
      </c>
      <c r="Z27" s="118">
        <f t="shared" si="0"/>
        <v>110868.75</v>
      </c>
      <c r="AA27" s="118">
        <f t="shared" si="0"/>
        <v>0</v>
      </c>
    </row>
    <row r="28" spans="1:27" x14ac:dyDescent="0.25">
      <c r="A28" s="1" t="s">
        <v>70</v>
      </c>
      <c r="B28" s="9">
        <f>Budget!C114</f>
        <v>0</v>
      </c>
      <c r="C28" s="116"/>
      <c r="D28" s="9">
        <f>Budget!D114</f>
        <v>0</v>
      </c>
      <c r="E28" s="116"/>
      <c r="F28" s="9">
        <f>Budget!E114</f>
        <v>0</v>
      </c>
      <c r="G28" s="116"/>
      <c r="H28" s="9">
        <f>Budget!F114</f>
        <v>0</v>
      </c>
      <c r="I28" s="116"/>
      <c r="J28" s="9">
        <f>Budget!G114</f>
        <v>0</v>
      </c>
      <c r="K28" s="116"/>
      <c r="L28" s="9">
        <f>Budget!H114</f>
        <v>0</v>
      </c>
      <c r="M28" s="116"/>
      <c r="N28" s="9">
        <f>Budget!I114</f>
        <v>0</v>
      </c>
      <c r="O28" s="116"/>
      <c r="P28" s="9">
        <f>Budget!J114</f>
        <v>0</v>
      </c>
      <c r="Q28" s="116"/>
      <c r="R28" s="9">
        <f>Budget!K114</f>
        <v>0</v>
      </c>
      <c r="S28" s="116"/>
      <c r="T28" s="9">
        <f>Budget!L114</f>
        <v>0</v>
      </c>
      <c r="U28" s="116"/>
      <c r="V28" s="9">
        <f>Budget!M114</f>
        <v>0</v>
      </c>
      <c r="W28" s="116"/>
      <c r="X28" s="9">
        <f>Budget!N114</f>
        <v>0</v>
      </c>
      <c r="Y28" s="116"/>
      <c r="Z28" s="118">
        <f t="shared" si="0"/>
        <v>0</v>
      </c>
      <c r="AA28" s="118">
        <f t="shared" si="0"/>
        <v>0</v>
      </c>
    </row>
    <row r="29" spans="1:27" s="3" customFormat="1" x14ac:dyDescent="0.25">
      <c r="A29" s="117" t="s">
        <v>16</v>
      </c>
      <c r="B29" s="33">
        <f t="shared" ref="B29:Y29" si="3">B19-B27+B28</f>
        <v>-15056.25</v>
      </c>
      <c r="C29" s="118">
        <f t="shared" si="3"/>
        <v>9900</v>
      </c>
      <c r="D29" s="33">
        <f t="shared" si="3"/>
        <v>-15056.25</v>
      </c>
      <c r="E29" s="118">
        <f t="shared" si="3"/>
        <v>0</v>
      </c>
      <c r="F29" s="33">
        <f t="shared" si="3"/>
        <v>-15056.25</v>
      </c>
      <c r="G29" s="118">
        <f t="shared" si="3"/>
        <v>0</v>
      </c>
      <c r="H29" s="33">
        <f t="shared" si="3"/>
        <v>-15056.25</v>
      </c>
      <c r="I29" s="118">
        <f t="shared" si="3"/>
        <v>0</v>
      </c>
      <c r="J29" s="33">
        <f t="shared" si="3"/>
        <v>-15056.25</v>
      </c>
      <c r="K29" s="118">
        <f t="shared" si="3"/>
        <v>0</v>
      </c>
      <c r="L29" s="33">
        <f t="shared" si="3"/>
        <v>-15512.5</v>
      </c>
      <c r="M29" s="118">
        <f t="shared" si="3"/>
        <v>0</v>
      </c>
      <c r="N29" s="33">
        <f t="shared" si="3"/>
        <v>-10037.5</v>
      </c>
      <c r="O29" s="118">
        <f t="shared" si="3"/>
        <v>0</v>
      </c>
      <c r="P29" s="33">
        <f t="shared" si="3"/>
        <v>-10037.5</v>
      </c>
      <c r="Q29" s="118">
        <f t="shared" si="3"/>
        <v>0</v>
      </c>
      <c r="R29" s="33">
        <f t="shared" si="3"/>
        <v>0</v>
      </c>
      <c r="S29" s="118">
        <f t="shared" si="3"/>
        <v>0</v>
      </c>
      <c r="T29" s="33">
        <f t="shared" si="3"/>
        <v>0</v>
      </c>
      <c r="U29" s="118">
        <f t="shared" si="3"/>
        <v>0</v>
      </c>
      <c r="V29" s="33">
        <f t="shared" si="3"/>
        <v>0</v>
      </c>
      <c r="W29" s="118">
        <f t="shared" si="3"/>
        <v>0</v>
      </c>
      <c r="X29" s="33">
        <f t="shared" si="3"/>
        <v>0</v>
      </c>
      <c r="Y29" s="118">
        <f t="shared" si="3"/>
        <v>0</v>
      </c>
      <c r="Z29" s="118">
        <f t="shared" si="0"/>
        <v>-110868.75</v>
      </c>
      <c r="AA29" s="118">
        <f t="shared" si="0"/>
        <v>9900</v>
      </c>
    </row>
    <row r="30" spans="1:27" x14ac:dyDescent="0.25">
      <c r="A30" s="1" t="s">
        <v>19</v>
      </c>
      <c r="B30" s="11" t="e">
        <f t="shared" ref="B30:AA30" si="4">B24/B19</f>
        <v>#DIV/0!</v>
      </c>
      <c r="C30" s="11">
        <f t="shared" si="4"/>
        <v>0</v>
      </c>
      <c r="D30" s="11" t="e">
        <f t="shared" si="4"/>
        <v>#DIV/0!</v>
      </c>
      <c r="E30" s="11" t="e">
        <f t="shared" si="4"/>
        <v>#DIV/0!</v>
      </c>
      <c r="F30" s="11" t="e">
        <f t="shared" si="4"/>
        <v>#DIV/0!</v>
      </c>
      <c r="G30" s="11" t="e">
        <f t="shared" si="4"/>
        <v>#DIV/0!</v>
      </c>
      <c r="H30" s="11" t="e">
        <f t="shared" si="4"/>
        <v>#DIV/0!</v>
      </c>
      <c r="I30" s="11" t="e">
        <f t="shared" si="4"/>
        <v>#DIV/0!</v>
      </c>
      <c r="J30" s="11" t="e">
        <f t="shared" si="4"/>
        <v>#DIV/0!</v>
      </c>
      <c r="K30" s="11" t="e">
        <f t="shared" si="4"/>
        <v>#DIV/0!</v>
      </c>
      <c r="L30" s="11" t="e">
        <f t="shared" si="4"/>
        <v>#DIV/0!</v>
      </c>
      <c r="M30" s="11" t="e">
        <f t="shared" si="4"/>
        <v>#DIV/0!</v>
      </c>
      <c r="N30" s="11" t="e">
        <f t="shared" si="4"/>
        <v>#DIV/0!</v>
      </c>
      <c r="O30" s="11" t="e">
        <f t="shared" si="4"/>
        <v>#DIV/0!</v>
      </c>
      <c r="P30" s="11" t="e">
        <f t="shared" si="4"/>
        <v>#DIV/0!</v>
      </c>
      <c r="Q30" s="11" t="e">
        <f t="shared" si="4"/>
        <v>#DIV/0!</v>
      </c>
      <c r="R30" s="11" t="e">
        <f t="shared" si="4"/>
        <v>#DIV/0!</v>
      </c>
      <c r="S30" s="11" t="e">
        <f t="shared" si="4"/>
        <v>#DIV/0!</v>
      </c>
      <c r="T30" s="11" t="e">
        <f t="shared" si="4"/>
        <v>#DIV/0!</v>
      </c>
      <c r="U30" s="11" t="e">
        <f t="shared" si="4"/>
        <v>#DIV/0!</v>
      </c>
      <c r="V30" s="11" t="e">
        <f t="shared" si="4"/>
        <v>#DIV/0!</v>
      </c>
      <c r="W30" s="11" t="e">
        <f t="shared" si="4"/>
        <v>#DIV/0!</v>
      </c>
      <c r="X30" s="11" t="e">
        <f t="shared" si="4"/>
        <v>#DIV/0!</v>
      </c>
      <c r="Y30" s="11" t="e">
        <f t="shared" si="4"/>
        <v>#DIV/0!</v>
      </c>
      <c r="Z30" s="120" t="e">
        <f t="shared" si="4"/>
        <v>#DIV/0!</v>
      </c>
      <c r="AA30" s="120">
        <f t="shared" si="4"/>
        <v>0</v>
      </c>
    </row>
    <row r="33" spans="1:28" s="4" customFormat="1" x14ac:dyDescent="0.25">
      <c r="A33" s="3"/>
      <c r="B33" s="392">
        <f>B17</f>
        <v>44378</v>
      </c>
      <c r="C33" s="393"/>
      <c r="D33" s="392">
        <f>D17</f>
        <v>44409</v>
      </c>
      <c r="E33" s="393"/>
      <c r="F33" s="392">
        <f>F17</f>
        <v>44440</v>
      </c>
      <c r="G33" s="393"/>
      <c r="H33" s="392">
        <f>H17</f>
        <v>44471</v>
      </c>
      <c r="I33" s="393"/>
      <c r="J33" s="392">
        <f>J17</f>
        <v>44502</v>
      </c>
      <c r="K33" s="393"/>
      <c r="L33" s="392">
        <f>L17</f>
        <v>44533</v>
      </c>
      <c r="M33" s="393"/>
      <c r="N33" s="392">
        <f>N17</f>
        <v>44564</v>
      </c>
      <c r="O33" s="393"/>
      <c r="P33" s="392">
        <f>P17</f>
        <v>44595</v>
      </c>
      <c r="Q33" s="393"/>
      <c r="R33" s="392">
        <f>R17</f>
        <v>44626</v>
      </c>
      <c r="S33" s="393"/>
      <c r="T33" s="392">
        <f>T17</f>
        <v>44657</v>
      </c>
      <c r="U33" s="393"/>
      <c r="V33" s="392">
        <f>V17</f>
        <v>44688</v>
      </c>
      <c r="W33" s="393"/>
      <c r="X33" s="392">
        <f>X17</f>
        <v>44719</v>
      </c>
      <c r="Y33" s="393"/>
      <c r="Z33" s="393" t="s">
        <v>18</v>
      </c>
      <c r="AA33" s="393"/>
    </row>
    <row r="34" spans="1:28" s="6" customFormat="1" x14ac:dyDescent="0.25">
      <c r="A34" s="8"/>
      <c r="B34" s="7" t="s">
        <v>13</v>
      </c>
      <c r="C34" s="7" t="s">
        <v>14</v>
      </c>
      <c r="D34" s="7" t="s">
        <v>13</v>
      </c>
      <c r="E34" s="7" t="s">
        <v>14</v>
      </c>
      <c r="F34" s="7" t="s">
        <v>13</v>
      </c>
      <c r="G34" s="7" t="s">
        <v>14</v>
      </c>
      <c r="H34" s="7" t="s">
        <v>13</v>
      </c>
      <c r="I34" s="7" t="s">
        <v>14</v>
      </c>
      <c r="J34" s="7" t="s">
        <v>13</v>
      </c>
      <c r="K34" s="7" t="s">
        <v>14</v>
      </c>
      <c r="L34" s="7" t="s">
        <v>13</v>
      </c>
      <c r="M34" s="7" t="s">
        <v>14</v>
      </c>
      <c r="N34" s="7" t="s">
        <v>13</v>
      </c>
      <c r="O34" s="7" t="s">
        <v>14</v>
      </c>
      <c r="P34" s="7" t="s">
        <v>13</v>
      </c>
      <c r="Q34" s="7" t="s">
        <v>14</v>
      </c>
      <c r="R34" s="7" t="s">
        <v>13</v>
      </c>
      <c r="S34" s="7" t="s">
        <v>14</v>
      </c>
      <c r="T34" s="7" t="s">
        <v>13</v>
      </c>
      <c r="U34" s="7" t="s">
        <v>14</v>
      </c>
      <c r="V34" s="7" t="s">
        <v>13</v>
      </c>
      <c r="W34" s="7" t="s">
        <v>14</v>
      </c>
      <c r="X34" s="7" t="s">
        <v>13</v>
      </c>
      <c r="Y34" s="7" t="s">
        <v>14</v>
      </c>
      <c r="Z34" s="7" t="s">
        <v>13</v>
      </c>
      <c r="AA34" s="10" t="s">
        <v>14</v>
      </c>
    </row>
    <row r="35" spans="1:28" x14ac:dyDescent="0.25">
      <c r="A35" s="34" t="s">
        <v>85</v>
      </c>
      <c r="B35" s="9">
        <f>Budget!C137</f>
        <v>0</v>
      </c>
      <c r="C35" s="99"/>
      <c r="D35" s="9">
        <f>Budget!D137</f>
        <v>0</v>
      </c>
      <c r="E35" s="99"/>
      <c r="F35" s="9">
        <f>Budget!E137</f>
        <v>0</v>
      </c>
      <c r="G35" s="99"/>
      <c r="H35" s="9">
        <f>Budget!F137</f>
        <v>0</v>
      </c>
      <c r="I35" s="99"/>
      <c r="J35" s="9">
        <f>Budget!G137</f>
        <v>0</v>
      </c>
      <c r="K35" s="99"/>
      <c r="L35" s="9">
        <f>Budget!H137</f>
        <v>0</v>
      </c>
      <c r="M35" s="99"/>
      <c r="N35" s="9">
        <f>Budget!I137</f>
        <v>0</v>
      </c>
      <c r="O35" s="99"/>
      <c r="P35" s="9">
        <f>Budget!J137</f>
        <v>0</v>
      </c>
      <c r="Q35" s="99"/>
      <c r="R35" s="9">
        <f>Budget!K137</f>
        <v>0</v>
      </c>
      <c r="S35" s="99"/>
      <c r="T35" s="9">
        <f>Budget!L137</f>
        <v>0</v>
      </c>
      <c r="U35" s="99"/>
      <c r="V35" s="9">
        <f>Budget!M137</f>
        <v>0</v>
      </c>
      <c r="W35" s="99"/>
      <c r="X35" s="9">
        <f>Budget!N137</f>
        <v>0</v>
      </c>
      <c r="Y35" s="99"/>
      <c r="Z35" s="9">
        <f>SUM(X35,V35,T35,R35,P35,N35,L35,J35,H35,F35,D35,B35)</f>
        <v>0</v>
      </c>
      <c r="AA35" s="9">
        <f>SUM(Y35,W35,U35,S35,Q35,O35,M35,K35,I35,G35,E35,C35)</f>
        <v>0</v>
      </c>
    </row>
    <row r="36" spans="1:28" x14ac:dyDescent="0.25">
      <c r="A36" s="34" t="s">
        <v>86</v>
      </c>
      <c r="B36" s="9">
        <f>B29-B35</f>
        <v>-15056.25</v>
      </c>
      <c r="C36" s="9">
        <f>C29-C35</f>
        <v>9900</v>
      </c>
      <c r="D36" s="9">
        <f t="shared" ref="D36:Y36" si="5">D29-D35</f>
        <v>-15056.25</v>
      </c>
      <c r="E36" s="9">
        <f t="shared" si="5"/>
        <v>0</v>
      </c>
      <c r="F36" s="9">
        <f t="shared" si="5"/>
        <v>-15056.25</v>
      </c>
      <c r="G36" s="9">
        <f t="shared" si="5"/>
        <v>0</v>
      </c>
      <c r="H36" s="9">
        <f t="shared" si="5"/>
        <v>-15056.25</v>
      </c>
      <c r="I36" s="9">
        <f t="shared" si="5"/>
        <v>0</v>
      </c>
      <c r="J36" s="9">
        <f t="shared" si="5"/>
        <v>-15056.25</v>
      </c>
      <c r="K36" s="9">
        <f t="shared" si="5"/>
        <v>0</v>
      </c>
      <c r="L36" s="9">
        <f t="shared" si="5"/>
        <v>-15512.5</v>
      </c>
      <c r="M36" s="9">
        <f t="shared" si="5"/>
        <v>0</v>
      </c>
      <c r="N36" s="9">
        <f t="shared" si="5"/>
        <v>-10037.5</v>
      </c>
      <c r="O36" s="9">
        <f t="shared" si="5"/>
        <v>0</v>
      </c>
      <c r="P36" s="9">
        <f t="shared" si="5"/>
        <v>-10037.5</v>
      </c>
      <c r="Q36" s="9">
        <f t="shared" si="5"/>
        <v>0</v>
      </c>
      <c r="R36" s="9">
        <f t="shared" si="5"/>
        <v>0</v>
      </c>
      <c r="S36" s="9">
        <f t="shared" si="5"/>
        <v>0</v>
      </c>
      <c r="T36" s="9">
        <f t="shared" si="5"/>
        <v>0</v>
      </c>
      <c r="U36" s="9">
        <f t="shared" si="5"/>
        <v>0</v>
      </c>
      <c r="V36" s="9">
        <f t="shared" si="5"/>
        <v>0</v>
      </c>
      <c r="W36" s="9">
        <f t="shared" si="5"/>
        <v>0</v>
      </c>
      <c r="X36" s="9">
        <f t="shared" si="5"/>
        <v>0</v>
      </c>
      <c r="Y36" s="9">
        <f t="shared" si="5"/>
        <v>0</v>
      </c>
      <c r="Z36" s="9">
        <f>Z29-Z35</f>
        <v>-110868.75</v>
      </c>
      <c r="AA36" s="9">
        <f>AA29-AA35</f>
        <v>9900</v>
      </c>
    </row>
    <row r="37" spans="1:28" x14ac:dyDescent="0.25">
      <c r="A37" s="34" t="s">
        <v>87</v>
      </c>
      <c r="B37" s="9">
        <f>Budget!C143</f>
        <v>-15056.25</v>
      </c>
      <c r="C37" s="99"/>
      <c r="D37" s="9">
        <f>Budget!D143</f>
        <v>-30112.5</v>
      </c>
      <c r="E37" s="99"/>
      <c r="F37" s="9">
        <f>Budget!E143</f>
        <v>-45168.75</v>
      </c>
      <c r="G37" s="99"/>
      <c r="H37" s="9">
        <f>Budget!F143</f>
        <v>-60225</v>
      </c>
      <c r="I37" s="99"/>
      <c r="J37" s="9">
        <f>Budget!G143</f>
        <v>-75281.25</v>
      </c>
      <c r="K37" s="99"/>
      <c r="L37" s="9">
        <f>Budget!H143</f>
        <v>-90793.75</v>
      </c>
      <c r="M37" s="99"/>
      <c r="N37" s="9">
        <f>Budget!I143</f>
        <v>-100831.25</v>
      </c>
      <c r="O37" s="99"/>
      <c r="P37" s="9">
        <f>Budget!J143</f>
        <v>-110868.75</v>
      </c>
      <c r="Q37" s="99"/>
      <c r="R37" s="9">
        <f>Budget!K143</f>
        <v>-110868.75</v>
      </c>
      <c r="S37" s="99"/>
      <c r="T37" s="9">
        <f>Budget!L143</f>
        <v>-110868.75</v>
      </c>
      <c r="U37" s="99"/>
      <c r="V37" s="9">
        <f>Budget!M143</f>
        <v>-110868.75</v>
      </c>
      <c r="W37" s="99"/>
      <c r="X37" s="9">
        <f>Budget!N143</f>
        <v>-110868.75</v>
      </c>
      <c r="Y37" s="99"/>
      <c r="Z37" s="9"/>
      <c r="AA37" s="9"/>
    </row>
    <row r="43" spans="1:28" ht="16.5" thickBot="1" x14ac:dyDescent="0.3"/>
    <row r="44" spans="1:28" x14ac:dyDescent="0.25">
      <c r="B44" s="45"/>
      <c r="C44" s="389" t="s">
        <v>0</v>
      </c>
      <c r="D44" s="390"/>
      <c r="E44" s="391"/>
      <c r="F44" s="389" t="s">
        <v>11</v>
      </c>
      <c r="G44" s="390"/>
      <c r="H44" s="394"/>
      <c r="I44" s="389" t="s">
        <v>251</v>
      </c>
      <c r="J44" s="390"/>
      <c r="K44" s="394"/>
      <c r="L44" s="389" t="s">
        <v>17</v>
      </c>
      <c r="M44" s="390"/>
      <c r="N44" s="391"/>
      <c r="O44" s="395" t="s">
        <v>15</v>
      </c>
      <c r="P44" s="390"/>
      <c r="Q44" s="394"/>
      <c r="R44" s="389" t="s">
        <v>16</v>
      </c>
      <c r="S44" s="390"/>
      <c r="T44" s="391"/>
      <c r="U44" s="389" t="s">
        <v>85</v>
      </c>
      <c r="V44" s="390"/>
      <c r="W44" s="391"/>
      <c r="X44" s="389" t="s">
        <v>96</v>
      </c>
      <c r="Y44" s="390"/>
      <c r="Z44" s="391"/>
      <c r="AA44" s="12" t="s">
        <v>185</v>
      </c>
    </row>
    <row r="45" spans="1:28" x14ac:dyDescent="0.25">
      <c r="B45" s="36"/>
      <c r="C45" s="38" t="s">
        <v>20</v>
      </c>
      <c r="D45" s="35" t="s">
        <v>14</v>
      </c>
      <c r="E45" s="39" t="s">
        <v>88</v>
      </c>
      <c r="F45" s="38" t="s">
        <v>20</v>
      </c>
      <c r="G45" s="35" t="s">
        <v>14</v>
      </c>
      <c r="H45" s="36" t="s">
        <v>88</v>
      </c>
      <c r="I45" s="38" t="s">
        <v>20</v>
      </c>
      <c r="J45" s="35" t="s">
        <v>14</v>
      </c>
      <c r="K45" s="36" t="s">
        <v>88</v>
      </c>
      <c r="L45" s="38" t="s">
        <v>20</v>
      </c>
      <c r="M45" s="35" t="s">
        <v>14</v>
      </c>
      <c r="N45" s="39" t="s">
        <v>88</v>
      </c>
      <c r="O45" s="37" t="s">
        <v>20</v>
      </c>
      <c r="P45" s="35" t="s">
        <v>14</v>
      </c>
      <c r="Q45" s="36" t="s">
        <v>88</v>
      </c>
      <c r="R45" s="38" t="s">
        <v>20</v>
      </c>
      <c r="S45" s="35" t="s">
        <v>14</v>
      </c>
      <c r="T45" s="39" t="s">
        <v>88</v>
      </c>
      <c r="U45" s="38" t="s">
        <v>20</v>
      </c>
      <c r="V45" s="35" t="s">
        <v>14</v>
      </c>
      <c r="W45" s="39" t="s">
        <v>88</v>
      </c>
      <c r="X45" s="38" t="s">
        <v>20</v>
      </c>
      <c r="Y45" s="35" t="s">
        <v>14</v>
      </c>
      <c r="Z45" s="39" t="s">
        <v>88</v>
      </c>
      <c r="AA45" s="127" t="s">
        <v>14</v>
      </c>
      <c r="AB45" s="127" t="s">
        <v>20</v>
      </c>
    </row>
    <row r="46" spans="1:28" x14ac:dyDescent="0.25">
      <c r="A46" s="121" t="str">
        <f>IF(B46=Budget!$L$22,"Include",IF(B46&lt;Budget!$L$22,"Include",""))</f>
        <v>Include</v>
      </c>
      <c r="B46" s="46">
        <f>Budget!C65</f>
        <v>44378</v>
      </c>
      <c r="C46" s="128">
        <f>B19</f>
        <v>0</v>
      </c>
      <c r="D46" s="129">
        <f>C19</f>
        <v>9900</v>
      </c>
      <c r="E46" s="130">
        <f>D46-C46</f>
        <v>9900</v>
      </c>
      <c r="F46" s="131">
        <f>B24</f>
        <v>0</v>
      </c>
      <c r="G46" s="132">
        <f>C24</f>
        <v>0</v>
      </c>
      <c r="H46" s="130">
        <f>F46-G46</f>
        <v>0</v>
      </c>
      <c r="I46" s="131">
        <f>B25</f>
        <v>15056.25</v>
      </c>
      <c r="J46" s="131">
        <f>C25</f>
        <v>0</v>
      </c>
      <c r="K46" s="130">
        <f>I46-J46</f>
        <v>15056.25</v>
      </c>
      <c r="L46" s="131">
        <f>B26</f>
        <v>0</v>
      </c>
      <c r="M46" s="133">
        <f>C26</f>
        <v>0</v>
      </c>
      <c r="N46" s="130">
        <f>L46-M46</f>
        <v>0</v>
      </c>
      <c r="O46" s="134">
        <f>B27</f>
        <v>15056.25</v>
      </c>
      <c r="P46" s="135">
        <f>C27</f>
        <v>0</v>
      </c>
      <c r="Q46" s="130">
        <f>O46-P46</f>
        <v>15056.25</v>
      </c>
      <c r="R46" s="131">
        <f>B29</f>
        <v>-15056.25</v>
      </c>
      <c r="S46" s="135">
        <f>C29</f>
        <v>9900</v>
      </c>
      <c r="T46" s="130">
        <f>S46-R46</f>
        <v>24956.25</v>
      </c>
      <c r="U46" s="131">
        <f>B35</f>
        <v>0</v>
      </c>
      <c r="V46" s="135">
        <f>C35</f>
        <v>0</v>
      </c>
      <c r="W46" s="130">
        <f>U46-V46</f>
        <v>0</v>
      </c>
      <c r="X46" s="131">
        <f>B37</f>
        <v>-15056.25</v>
      </c>
      <c r="Y46" s="135">
        <f>C37</f>
        <v>0</v>
      </c>
      <c r="Z46" s="130">
        <f>Y46-X46</f>
        <v>15056.25</v>
      </c>
      <c r="AA46" s="124">
        <f>C46-O46-U46-X46+B28+Budget!L21</f>
        <v>0</v>
      </c>
      <c r="AB46" s="124">
        <f>D46-P46-V46-Y46+Budget!L21+'Act vs Bud'!C28</f>
        <v>9900</v>
      </c>
    </row>
    <row r="47" spans="1:28" x14ac:dyDescent="0.25">
      <c r="A47" s="121" t="str">
        <f>IF(B47=Budget!$L$22,"Include",IF(B47&lt;Budget!$L$22,"Include",""))</f>
        <v>Include</v>
      </c>
      <c r="B47" s="46">
        <f>Budget!D65</f>
        <v>44409</v>
      </c>
      <c r="C47" s="128">
        <f>D19</f>
        <v>0</v>
      </c>
      <c r="D47" s="129">
        <f>E19</f>
        <v>0</v>
      </c>
      <c r="E47" s="130">
        <f t="shared" ref="E47:E57" si="6">D47-C47</f>
        <v>0</v>
      </c>
      <c r="F47" s="131">
        <f>D24</f>
        <v>0</v>
      </c>
      <c r="G47" s="132">
        <f>E24</f>
        <v>0</v>
      </c>
      <c r="H47" s="130">
        <f t="shared" ref="H47:H57" si="7">F47-G47</f>
        <v>0</v>
      </c>
      <c r="I47" s="131">
        <f>D25</f>
        <v>15056.25</v>
      </c>
      <c r="J47" s="131">
        <f>E25</f>
        <v>0</v>
      </c>
      <c r="K47" s="130">
        <f t="shared" ref="K47:K57" si="8">I47-J47</f>
        <v>15056.25</v>
      </c>
      <c r="L47" s="131">
        <f>D26</f>
        <v>0</v>
      </c>
      <c r="M47" s="133">
        <f>E26</f>
        <v>0</v>
      </c>
      <c r="N47" s="130">
        <f t="shared" ref="N47:N57" si="9">L47-M47</f>
        <v>0</v>
      </c>
      <c r="O47" s="134">
        <f>D27</f>
        <v>15056.25</v>
      </c>
      <c r="P47" s="135">
        <f>E27</f>
        <v>0</v>
      </c>
      <c r="Q47" s="130">
        <f t="shared" ref="Q47:Q57" si="10">O47-P47</f>
        <v>15056.25</v>
      </c>
      <c r="R47" s="131">
        <f>D29</f>
        <v>-15056.25</v>
      </c>
      <c r="S47" s="135">
        <f>E29</f>
        <v>0</v>
      </c>
      <c r="T47" s="130">
        <f t="shared" ref="T47:T57" si="11">S47-R47</f>
        <v>15056.25</v>
      </c>
      <c r="U47" s="131">
        <f>D35</f>
        <v>0</v>
      </c>
      <c r="V47" s="135">
        <f>E35</f>
        <v>0</v>
      </c>
      <c r="W47" s="130">
        <f t="shared" ref="W47:W57" si="12">U47-V47</f>
        <v>0</v>
      </c>
      <c r="X47" s="131">
        <f>D37</f>
        <v>-30112.5</v>
      </c>
      <c r="Y47" s="135">
        <f>E37</f>
        <v>0</v>
      </c>
      <c r="Z47" s="130">
        <f t="shared" ref="Z47:Z57" si="13">Y47-X47</f>
        <v>30112.5</v>
      </c>
      <c r="AA47" s="124">
        <f>C47-O47-U47-X47+X46+D28</f>
        <v>0</v>
      </c>
      <c r="AB47" s="124">
        <f>D47-P47-V47-Y47+Y46+E28</f>
        <v>0</v>
      </c>
    </row>
    <row r="48" spans="1:28" x14ac:dyDescent="0.25">
      <c r="A48" s="121" t="str">
        <f>IF(B48=Budget!$L$22,"Include",IF(B48&lt;Budget!$L$22,"Include",""))</f>
        <v>Include</v>
      </c>
      <c r="B48" s="46">
        <f>Budget!E65</f>
        <v>44440</v>
      </c>
      <c r="C48" s="128">
        <f>F19</f>
        <v>0</v>
      </c>
      <c r="D48" s="129">
        <f>G19</f>
        <v>0</v>
      </c>
      <c r="E48" s="130">
        <f t="shared" si="6"/>
        <v>0</v>
      </c>
      <c r="F48" s="131">
        <f>F24</f>
        <v>0</v>
      </c>
      <c r="G48" s="132">
        <f>G24</f>
        <v>0</v>
      </c>
      <c r="H48" s="130">
        <f t="shared" si="7"/>
        <v>0</v>
      </c>
      <c r="I48" s="131">
        <f>F25</f>
        <v>15056.25</v>
      </c>
      <c r="J48" s="131">
        <f>G25</f>
        <v>0</v>
      </c>
      <c r="K48" s="130">
        <f t="shared" si="8"/>
        <v>15056.25</v>
      </c>
      <c r="L48" s="131">
        <f>F26</f>
        <v>0</v>
      </c>
      <c r="M48" s="133">
        <f>G26</f>
        <v>0</v>
      </c>
      <c r="N48" s="130">
        <f t="shared" si="9"/>
        <v>0</v>
      </c>
      <c r="O48" s="134">
        <f>F27</f>
        <v>15056.25</v>
      </c>
      <c r="P48" s="135">
        <f>G27</f>
        <v>0</v>
      </c>
      <c r="Q48" s="130">
        <f t="shared" si="10"/>
        <v>15056.25</v>
      </c>
      <c r="R48" s="131">
        <f>F29</f>
        <v>-15056.25</v>
      </c>
      <c r="S48" s="135">
        <f>G29</f>
        <v>0</v>
      </c>
      <c r="T48" s="130">
        <f t="shared" si="11"/>
        <v>15056.25</v>
      </c>
      <c r="U48" s="131">
        <f>F35</f>
        <v>0</v>
      </c>
      <c r="V48" s="135">
        <f>G35</f>
        <v>0</v>
      </c>
      <c r="W48" s="130">
        <f t="shared" si="12"/>
        <v>0</v>
      </c>
      <c r="X48" s="131">
        <f>F37</f>
        <v>-45168.75</v>
      </c>
      <c r="Y48" s="135">
        <f>G37</f>
        <v>0</v>
      </c>
      <c r="Z48" s="130">
        <f t="shared" si="13"/>
        <v>45168.75</v>
      </c>
      <c r="AA48" s="124">
        <f>C48-O48-U48-X48+X47+F28</f>
        <v>0</v>
      </c>
      <c r="AB48" s="124">
        <f>D48-P48-V48-Y48+Y47+G28</f>
        <v>0</v>
      </c>
    </row>
    <row r="49" spans="1:28" x14ac:dyDescent="0.25">
      <c r="A49" s="121" t="str">
        <f>IF(B49=Budget!$L$22,"Include",IF(B49&lt;Budget!$L$22,"Include",""))</f>
        <v>Include</v>
      </c>
      <c r="B49" s="46">
        <f>Budget!F65</f>
        <v>44471</v>
      </c>
      <c r="C49" s="128">
        <f>H19</f>
        <v>0</v>
      </c>
      <c r="D49" s="129">
        <f>I19</f>
        <v>0</v>
      </c>
      <c r="E49" s="130">
        <f t="shared" si="6"/>
        <v>0</v>
      </c>
      <c r="F49" s="131">
        <f>H24</f>
        <v>0</v>
      </c>
      <c r="G49" s="132">
        <f>I24</f>
        <v>0</v>
      </c>
      <c r="H49" s="130">
        <f t="shared" si="7"/>
        <v>0</v>
      </c>
      <c r="I49" s="131">
        <f>H25</f>
        <v>15056.25</v>
      </c>
      <c r="J49" s="131">
        <f>I25</f>
        <v>0</v>
      </c>
      <c r="K49" s="130">
        <f t="shared" si="8"/>
        <v>15056.25</v>
      </c>
      <c r="L49" s="131">
        <f>H26</f>
        <v>0</v>
      </c>
      <c r="M49" s="133">
        <f>I26</f>
        <v>0</v>
      </c>
      <c r="N49" s="130">
        <f t="shared" si="9"/>
        <v>0</v>
      </c>
      <c r="O49" s="134">
        <f>H27</f>
        <v>15056.25</v>
      </c>
      <c r="P49" s="135">
        <f>I27</f>
        <v>0</v>
      </c>
      <c r="Q49" s="130">
        <f t="shared" si="10"/>
        <v>15056.25</v>
      </c>
      <c r="R49" s="131">
        <f>H29</f>
        <v>-15056.25</v>
      </c>
      <c r="S49" s="135">
        <f>I29</f>
        <v>0</v>
      </c>
      <c r="T49" s="130">
        <f t="shared" si="11"/>
        <v>15056.25</v>
      </c>
      <c r="U49" s="131">
        <f>H35</f>
        <v>0</v>
      </c>
      <c r="V49" s="135">
        <f>I35</f>
        <v>0</v>
      </c>
      <c r="W49" s="130">
        <f t="shared" si="12"/>
        <v>0</v>
      </c>
      <c r="X49" s="131">
        <f>H37</f>
        <v>-60225</v>
      </c>
      <c r="Y49" s="135">
        <f>I37</f>
        <v>0</v>
      </c>
      <c r="Z49" s="130">
        <f t="shared" si="13"/>
        <v>60225</v>
      </c>
      <c r="AA49" s="124">
        <f>C49-O49-U49-X49+X48+H28</f>
        <v>0</v>
      </c>
      <c r="AB49" s="124">
        <f>D49-P49-V49-Y49+Y48+I28</f>
        <v>0</v>
      </c>
    </row>
    <row r="50" spans="1:28" x14ac:dyDescent="0.25">
      <c r="A50" s="121" t="str">
        <f>IF(B50=Budget!$L$22,"Include",IF(B50&lt;Budget!$L$22,"Include",""))</f>
        <v/>
      </c>
      <c r="B50" s="46">
        <f>Budget!G65</f>
        <v>44502</v>
      </c>
      <c r="C50" s="128">
        <f>J19</f>
        <v>0</v>
      </c>
      <c r="D50" s="129">
        <f>K19</f>
        <v>0</v>
      </c>
      <c r="E50" s="130">
        <f t="shared" si="6"/>
        <v>0</v>
      </c>
      <c r="F50" s="131">
        <f>J24</f>
        <v>0</v>
      </c>
      <c r="G50" s="132">
        <f>K24</f>
        <v>0</v>
      </c>
      <c r="H50" s="130">
        <f t="shared" si="7"/>
        <v>0</v>
      </c>
      <c r="I50" s="131">
        <f>J25</f>
        <v>15056.25</v>
      </c>
      <c r="J50" s="131">
        <f>K25</f>
        <v>0</v>
      </c>
      <c r="K50" s="130">
        <f t="shared" si="8"/>
        <v>15056.25</v>
      </c>
      <c r="L50" s="131">
        <f>J26</f>
        <v>0</v>
      </c>
      <c r="M50" s="133">
        <f>K26</f>
        <v>0</v>
      </c>
      <c r="N50" s="130">
        <f t="shared" si="9"/>
        <v>0</v>
      </c>
      <c r="O50" s="134">
        <f>J27</f>
        <v>15056.25</v>
      </c>
      <c r="P50" s="135">
        <f>K27</f>
        <v>0</v>
      </c>
      <c r="Q50" s="130">
        <f t="shared" si="10"/>
        <v>15056.25</v>
      </c>
      <c r="R50" s="131">
        <f>J29</f>
        <v>-15056.25</v>
      </c>
      <c r="S50" s="135">
        <f>K29</f>
        <v>0</v>
      </c>
      <c r="T50" s="130">
        <f t="shared" si="11"/>
        <v>15056.25</v>
      </c>
      <c r="U50" s="131">
        <f>J35</f>
        <v>0</v>
      </c>
      <c r="V50" s="135">
        <f>K35</f>
        <v>0</v>
      </c>
      <c r="W50" s="130">
        <f t="shared" si="12"/>
        <v>0</v>
      </c>
      <c r="X50" s="131">
        <f>J37</f>
        <v>-75281.25</v>
      </c>
      <c r="Y50" s="135">
        <f>K37</f>
        <v>0</v>
      </c>
      <c r="Z50" s="130">
        <f t="shared" si="13"/>
        <v>75281.25</v>
      </c>
      <c r="AA50" s="124">
        <f>C50-O50-U50-X50+X49+J28</f>
        <v>0</v>
      </c>
      <c r="AB50" s="124">
        <f>D50-P50-V50-Y50+Y49+K28</f>
        <v>0</v>
      </c>
    </row>
    <row r="51" spans="1:28" x14ac:dyDescent="0.25">
      <c r="A51" s="121" t="str">
        <f>IF(B51=Budget!$L$22,"Include",IF(B51&lt;Budget!$L$22,"Include",""))</f>
        <v/>
      </c>
      <c r="B51" s="46">
        <f>Budget!H65</f>
        <v>44533</v>
      </c>
      <c r="C51" s="128">
        <f>L19</f>
        <v>0</v>
      </c>
      <c r="D51" s="129">
        <f>M19</f>
        <v>0</v>
      </c>
      <c r="E51" s="130">
        <f t="shared" si="6"/>
        <v>0</v>
      </c>
      <c r="F51" s="131">
        <f>L24</f>
        <v>0</v>
      </c>
      <c r="G51" s="132">
        <f>M24</f>
        <v>0</v>
      </c>
      <c r="H51" s="130">
        <f t="shared" si="7"/>
        <v>0</v>
      </c>
      <c r="I51" s="131">
        <f>L25</f>
        <v>15512.5</v>
      </c>
      <c r="J51" s="131">
        <f>M25</f>
        <v>0</v>
      </c>
      <c r="K51" s="130">
        <f t="shared" si="8"/>
        <v>15512.5</v>
      </c>
      <c r="L51" s="131">
        <f>L26</f>
        <v>0</v>
      </c>
      <c r="M51" s="133">
        <f>M26</f>
        <v>0</v>
      </c>
      <c r="N51" s="130">
        <f t="shared" si="9"/>
        <v>0</v>
      </c>
      <c r="O51" s="134">
        <f>L27</f>
        <v>15512.5</v>
      </c>
      <c r="P51" s="135">
        <f>M27</f>
        <v>0</v>
      </c>
      <c r="Q51" s="130">
        <f t="shared" si="10"/>
        <v>15512.5</v>
      </c>
      <c r="R51" s="131">
        <f>L29</f>
        <v>-15512.5</v>
      </c>
      <c r="S51" s="135">
        <f>M29</f>
        <v>0</v>
      </c>
      <c r="T51" s="130">
        <f t="shared" si="11"/>
        <v>15512.5</v>
      </c>
      <c r="U51" s="131">
        <f>L35</f>
        <v>0</v>
      </c>
      <c r="V51" s="135">
        <f>M35</f>
        <v>0</v>
      </c>
      <c r="W51" s="130">
        <f t="shared" si="12"/>
        <v>0</v>
      </c>
      <c r="X51" s="131">
        <f>L37</f>
        <v>-90793.75</v>
      </c>
      <c r="Y51" s="135">
        <f>M37</f>
        <v>0</v>
      </c>
      <c r="Z51" s="130">
        <f t="shared" si="13"/>
        <v>90793.75</v>
      </c>
      <c r="AA51" s="124">
        <f>C51-O51-U51-X51+X50+L28</f>
        <v>0</v>
      </c>
      <c r="AB51" s="124">
        <f>D51-P51-V51-Y51+Y50+M28</f>
        <v>0</v>
      </c>
    </row>
    <row r="52" spans="1:28" x14ac:dyDescent="0.25">
      <c r="A52" s="121" t="str">
        <f>IF(B52=Budget!$L$22,"Include",IF(B52&lt;Budget!$L$22,"Include",""))</f>
        <v/>
      </c>
      <c r="B52" s="46">
        <f>Budget!I65</f>
        <v>44564</v>
      </c>
      <c r="C52" s="128">
        <f>N19</f>
        <v>0</v>
      </c>
      <c r="D52" s="129">
        <f>O19</f>
        <v>0</v>
      </c>
      <c r="E52" s="130">
        <f t="shared" si="6"/>
        <v>0</v>
      </c>
      <c r="F52" s="131">
        <f>N24</f>
        <v>0</v>
      </c>
      <c r="G52" s="132">
        <f>O24</f>
        <v>0</v>
      </c>
      <c r="H52" s="130">
        <f t="shared" si="7"/>
        <v>0</v>
      </c>
      <c r="I52" s="131">
        <f>N25</f>
        <v>10037.5</v>
      </c>
      <c r="J52" s="131">
        <f>O25</f>
        <v>0</v>
      </c>
      <c r="K52" s="130">
        <f t="shared" si="8"/>
        <v>10037.5</v>
      </c>
      <c r="L52" s="131">
        <f>N26</f>
        <v>0</v>
      </c>
      <c r="M52" s="133">
        <f>O26</f>
        <v>0</v>
      </c>
      <c r="N52" s="130">
        <f t="shared" si="9"/>
        <v>0</v>
      </c>
      <c r="O52" s="134">
        <f>N27</f>
        <v>10037.5</v>
      </c>
      <c r="P52" s="135">
        <f>O27</f>
        <v>0</v>
      </c>
      <c r="Q52" s="130">
        <f t="shared" si="10"/>
        <v>10037.5</v>
      </c>
      <c r="R52" s="131">
        <f>N29</f>
        <v>-10037.5</v>
      </c>
      <c r="S52" s="135">
        <f>O29</f>
        <v>0</v>
      </c>
      <c r="T52" s="130">
        <f t="shared" si="11"/>
        <v>10037.5</v>
      </c>
      <c r="U52" s="131">
        <f>N35</f>
        <v>0</v>
      </c>
      <c r="V52" s="135">
        <f>O35</f>
        <v>0</v>
      </c>
      <c r="W52" s="130">
        <f t="shared" si="12"/>
        <v>0</v>
      </c>
      <c r="X52" s="131">
        <f>N37</f>
        <v>-100831.25</v>
      </c>
      <c r="Y52" s="135">
        <f>O37</f>
        <v>0</v>
      </c>
      <c r="Z52" s="130">
        <f t="shared" si="13"/>
        <v>100831.25</v>
      </c>
      <c r="AA52" s="124">
        <f>C52-O52-U52-X52+X51+N28</f>
        <v>0</v>
      </c>
      <c r="AB52" s="124">
        <f>D52-P52-V52-Y52+Y51+O28</f>
        <v>0</v>
      </c>
    </row>
    <row r="53" spans="1:28" x14ac:dyDescent="0.25">
      <c r="A53" s="121" t="str">
        <f>IF(B53=Budget!$L$22,"Include",IF(B53&lt;Budget!$L$22,"Include",""))</f>
        <v/>
      </c>
      <c r="B53" s="46">
        <f>Budget!J65</f>
        <v>44595</v>
      </c>
      <c r="C53" s="128">
        <f>P19</f>
        <v>0</v>
      </c>
      <c r="D53" s="129">
        <f>Q19</f>
        <v>0</v>
      </c>
      <c r="E53" s="130">
        <f t="shared" si="6"/>
        <v>0</v>
      </c>
      <c r="F53" s="131">
        <f>P24</f>
        <v>0</v>
      </c>
      <c r="G53" s="132">
        <f>Q24</f>
        <v>0</v>
      </c>
      <c r="H53" s="130">
        <f t="shared" si="7"/>
        <v>0</v>
      </c>
      <c r="I53" s="131">
        <f>P25</f>
        <v>10037.5</v>
      </c>
      <c r="J53" s="131">
        <f>Q25</f>
        <v>0</v>
      </c>
      <c r="K53" s="130">
        <f t="shared" si="8"/>
        <v>10037.5</v>
      </c>
      <c r="L53" s="131">
        <f>P26</f>
        <v>0</v>
      </c>
      <c r="M53" s="133">
        <f>Q26</f>
        <v>0</v>
      </c>
      <c r="N53" s="130">
        <f t="shared" si="9"/>
        <v>0</v>
      </c>
      <c r="O53" s="134">
        <f>P27</f>
        <v>10037.5</v>
      </c>
      <c r="P53" s="135">
        <f>Q27</f>
        <v>0</v>
      </c>
      <c r="Q53" s="130">
        <f t="shared" si="10"/>
        <v>10037.5</v>
      </c>
      <c r="R53" s="131">
        <f>P29</f>
        <v>-10037.5</v>
      </c>
      <c r="S53" s="135">
        <f>Q29</f>
        <v>0</v>
      </c>
      <c r="T53" s="130">
        <f t="shared" si="11"/>
        <v>10037.5</v>
      </c>
      <c r="U53" s="131">
        <f>P35</f>
        <v>0</v>
      </c>
      <c r="V53" s="135">
        <f>Q35</f>
        <v>0</v>
      </c>
      <c r="W53" s="130">
        <f t="shared" si="12"/>
        <v>0</v>
      </c>
      <c r="X53" s="131">
        <f>P37</f>
        <v>-110868.75</v>
      </c>
      <c r="Y53" s="135">
        <f>Q37</f>
        <v>0</v>
      </c>
      <c r="Z53" s="130">
        <f t="shared" si="13"/>
        <v>110868.75</v>
      </c>
      <c r="AA53" s="124">
        <f>C53-O53-U53-X53+X52+P28</f>
        <v>0</v>
      </c>
      <c r="AB53" s="124">
        <f>D53-P53-V53-Y53+Y52+Q28</f>
        <v>0</v>
      </c>
    </row>
    <row r="54" spans="1:28" x14ac:dyDescent="0.25">
      <c r="A54" s="121" t="str">
        <f>IF(B54=Budget!$L$22,"Include",IF(B54&lt;Budget!$L$22,"Include",""))</f>
        <v/>
      </c>
      <c r="B54" s="46">
        <f>Budget!K65</f>
        <v>44626</v>
      </c>
      <c r="C54" s="128">
        <f>R19</f>
        <v>0</v>
      </c>
      <c r="D54" s="129">
        <f>S19</f>
        <v>0</v>
      </c>
      <c r="E54" s="130">
        <f t="shared" si="6"/>
        <v>0</v>
      </c>
      <c r="F54" s="131">
        <f>R24</f>
        <v>0</v>
      </c>
      <c r="G54" s="132">
        <f>S24</f>
        <v>0</v>
      </c>
      <c r="H54" s="130">
        <f t="shared" si="7"/>
        <v>0</v>
      </c>
      <c r="I54" s="131">
        <f>R25</f>
        <v>0</v>
      </c>
      <c r="J54" s="131">
        <f>S25</f>
        <v>0</v>
      </c>
      <c r="K54" s="130">
        <f t="shared" si="8"/>
        <v>0</v>
      </c>
      <c r="L54" s="131">
        <f>R26</f>
        <v>0</v>
      </c>
      <c r="M54" s="133">
        <f>S26</f>
        <v>0</v>
      </c>
      <c r="N54" s="130">
        <f t="shared" si="9"/>
        <v>0</v>
      </c>
      <c r="O54" s="134">
        <f>R27</f>
        <v>0</v>
      </c>
      <c r="P54" s="135">
        <f>S27</f>
        <v>0</v>
      </c>
      <c r="Q54" s="130">
        <f t="shared" si="10"/>
        <v>0</v>
      </c>
      <c r="R54" s="131">
        <f>R29</f>
        <v>0</v>
      </c>
      <c r="S54" s="135">
        <f>S29</f>
        <v>0</v>
      </c>
      <c r="T54" s="130">
        <f t="shared" si="11"/>
        <v>0</v>
      </c>
      <c r="U54" s="131">
        <f>R35</f>
        <v>0</v>
      </c>
      <c r="V54" s="135">
        <f>S35</f>
        <v>0</v>
      </c>
      <c r="W54" s="130">
        <f t="shared" si="12"/>
        <v>0</v>
      </c>
      <c r="X54" s="131">
        <f>R37</f>
        <v>-110868.75</v>
      </c>
      <c r="Y54" s="135">
        <f>S37</f>
        <v>0</v>
      </c>
      <c r="Z54" s="130">
        <f t="shared" si="13"/>
        <v>110868.75</v>
      </c>
      <c r="AA54" s="124">
        <f>C54-O54-U54-X54+X53+R28</f>
        <v>0</v>
      </c>
      <c r="AB54" s="124">
        <f>D54-P54-V54-Y54+Y53+S28</f>
        <v>0</v>
      </c>
    </row>
    <row r="55" spans="1:28" x14ac:dyDescent="0.25">
      <c r="A55" s="121" t="str">
        <f>IF(B55=Budget!$L$22,"Include",IF(B55&lt;Budget!$L$22,"Include",""))</f>
        <v/>
      </c>
      <c r="B55" s="46">
        <f>Budget!L65</f>
        <v>44657</v>
      </c>
      <c r="C55" s="128">
        <f>T19</f>
        <v>0</v>
      </c>
      <c r="D55" s="129">
        <f>U19</f>
        <v>0</v>
      </c>
      <c r="E55" s="130">
        <f t="shared" si="6"/>
        <v>0</v>
      </c>
      <c r="F55" s="131">
        <f>T24</f>
        <v>0</v>
      </c>
      <c r="G55" s="132">
        <f>U24</f>
        <v>0</v>
      </c>
      <c r="H55" s="130">
        <f t="shared" si="7"/>
        <v>0</v>
      </c>
      <c r="I55" s="131">
        <f>T25</f>
        <v>0</v>
      </c>
      <c r="J55" s="131">
        <f>U25</f>
        <v>0</v>
      </c>
      <c r="K55" s="130">
        <f t="shared" si="8"/>
        <v>0</v>
      </c>
      <c r="L55" s="131">
        <f>T26</f>
        <v>0</v>
      </c>
      <c r="M55" s="133">
        <f>U26</f>
        <v>0</v>
      </c>
      <c r="N55" s="130">
        <f t="shared" si="9"/>
        <v>0</v>
      </c>
      <c r="O55" s="134">
        <f>T27</f>
        <v>0</v>
      </c>
      <c r="P55" s="135">
        <f>U27</f>
        <v>0</v>
      </c>
      <c r="Q55" s="130">
        <f t="shared" si="10"/>
        <v>0</v>
      </c>
      <c r="R55" s="131">
        <f>T29</f>
        <v>0</v>
      </c>
      <c r="S55" s="135">
        <f>U29</f>
        <v>0</v>
      </c>
      <c r="T55" s="130">
        <f t="shared" si="11"/>
        <v>0</v>
      </c>
      <c r="U55" s="131">
        <f>T35</f>
        <v>0</v>
      </c>
      <c r="V55" s="135">
        <f>U35</f>
        <v>0</v>
      </c>
      <c r="W55" s="130">
        <f t="shared" si="12"/>
        <v>0</v>
      </c>
      <c r="X55" s="131">
        <f>T37</f>
        <v>-110868.75</v>
      </c>
      <c r="Y55" s="135">
        <f>U37</f>
        <v>0</v>
      </c>
      <c r="Z55" s="130">
        <f t="shared" si="13"/>
        <v>110868.75</v>
      </c>
      <c r="AA55" s="124">
        <f>C55-O55-U55-X55+X54+T28</f>
        <v>0</v>
      </c>
      <c r="AB55" s="124">
        <f>D55-P55-V55-Y55+Y54+U28</f>
        <v>0</v>
      </c>
    </row>
    <row r="56" spans="1:28" x14ac:dyDescent="0.25">
      <c r="A56" s="121" t="str">
        <f>IF(B56=Budget!$L$22,"Include",IF(B56&lt;Budget!$L$22,"Include",""))</f>
        <v/>
      </c>
      <c r="B56" s="46">
        <f>Budget!M65</f>
        <v>44688</v>
      </c>
      <c r="C56" s="128">
        <f>V19</f>
        <v>0</v>
      </c>
      <c r="D56" s="129">
        <f>W19</f>
        <v>0</v>
      </c>
      <c r="E56" s="130">
        <f t="shared" si="6"/>
        <v>0</v>
      </c>
      <c r="F56" s="131">
        <f>V24</f>
        <v>0</v>
      </c>
      <c r="G56" s="132">
        <f>W24</f>
        <v>0</v>
      </c>
      <c r="H56" s="130">
        <f t="shared" si="7"/>
        <v>0</v>
      </c>
      <c r="I56" s="131">
        <f>V25</f>
        <v>0</v>
      </c>
      <c r="J56" s="131">
        <f>W25</f>
        <v>0</v>
      </c>
      <c r="K56" s="130">
        <f t="shared" si="8"/>
        <v>0</v>
      </c>
      <c r="L56" s="131">
        <f>V26</f>
        <v>0</v>
      </c>
      <c r="M56" s="133">
        <f>W26</f>
        <v>0</v>
      </c>
      <c r="N56" s="130">
        <f t="shared" si="9"/>
        <v>0</v>
      </c>
      <c r="O56" s="134">
        <f>V27</f>
        <v>0</v>
      </c>
      <c r="P56" s="135">
        <f>W27</f>
        <v>0</v>
      </c>
      <c r="Q56" s="130">
        <f t="shared" si="10"/>
        <v>0</v>
      </c>
      <c r="R56" s="131">
        <f>V29</f>
        <v>0</v>
      </c>
      <c r="S56" s="135">
        <f>W29</f>
        <v>0</v>
      </c>
      <c r="T56" s="130">
        <f t="shared" si="11"/>
        <v>0</v>
      </c>
      <c r="U56" s="131">
        <f>V35</f>
        <v>0</v>
      </c>
      <c r="V56" s="135">
        <f>W35</f>
        <v>0</v>
      </c>
      <c r="W56" s="130">
        <f t="shared" si="12"/>
        <v>0</v>
      </c>
      <c r="X56" s="131">
        <f>V37</f>
        <v>-110868.75</v>
      </c>
      <c r="Y56" s="135">
        <f>W37</f>
        <v>0</v>
      </c>
      <c r="Z56" s="130">
        <f t="shared" si="13"/>
        <v>110868.75</v>
      </c>
      <c r="AA56" s="124">
        <f>C56-O56-U56-X56+X55+V28</f>
        <v>0</v>
      </c>
      <c r="AB56" s="124">
        <f>D56-P56-V56-Y56+Y55+W28</f>
        <v>0</v>
      </c>
    </row>
    <row r="57" spans="1:28" x14ac:dyDescent="0.25">
      <c r="A57" s="121" t="str">
        <f>IF(B57=Budget!$L$22,"Include",IF(B57&lt;Budget!$L$22,"Include",""))</f>
        <v/>
      </c>
      <c r="B57" s="46">
        <f>Budget!N65</f>
        <v>44719</v>
      </c>
      <c r="C57" s="128">
        <f>X19</f>
        <v>0</v>
      </c>
      <c r="D57" s="129">
        <f>Y19</f>
        <v>0</v>
      </c>
      <c r="E57" s="130">
        <f t="shared" si="6"/>
        <v>0</v>
      </c>
      <c r="F57" s="131">
        <f>X24</f>
        <v>0</v>
      </c>
      <c r="G57" s="132">
        <f>Y24</f>
        <v>0</v>
      </c>
      <c r="H57" s="130">
        <f t="shared" si="7"/>
        <v>0</v>
      </c>
      <c r="I57" s="131">
        <f>X25</f>
        <v>0</v>
      </c>
      <c r="J57" s="131">
        <f>Y25</f>
        <v>0</v>
      </c>
      <c r="K57" s="130">
        <f t="shared" si="8"/>
        <v>0</v>
      </c>
      <c r="L57" s="131">
        <f>X26</f>
        <v>0</v>
      </c>
      <c r="M57" s="133">
        <f>Y26</f>
        <v>0</v>
      </c>
      <c r="N57" s="130">
        <f t="shared" si="9"/>
        <v>0</v>
      </c>
      <c r="O57" s="134">
        <f>X27</f>
        <v>0</v>
      </c>
      <c r="P57" s="135">
        <f>Y27</f>
        <v>0</v>
      </c>
      <c r="Q57" s="130">
        <f t="shared" si="10"/>
        <v>0</v>
      </c>
      <c r="R57" s="131">
        <f>X29</f>
        <v>0</v>
      </c>
      <c r="S57" s="135">
        <f>Y29</f>
        <v>0</v>
      </c>
      <c r="T57" s="130">
        <f t="shared" si="11"/>
        <v>0</v>
      </c>
      <c r="U57" s="131">
        <f>X35</f>
        <v>0</v>
      </c>
      <c r="V57" s="135">
        <f>Y35</f>
        <v>0</v>
      </c>
      <c r="W57" s="130">
        <f t="shared" si="12"/>
        <v>0</v>
      </c>
      <c r="X57" s="131">
        <f>X37</f>
        <v>-110868.75</v>
      </c>
      <c r="Y57" s="135">
        <f>Y37</f>
        <v>0</v>
      </c>
      <c r="Z57" s="130">
        <f t="shared" si="13"/>
        <v>110868.75</v>
      </c>
      <c r="AA57" s="124">
        <f>C57-O57-U57-X57+X56+X28</f>
        <v>0</v>
      </c>
      <c r="AB57" s="124">
        <f>D57-P57-V57-Y57+Y56+Y28</f>
        <v>0</v>
      </c>
    </row>
    <row r="58" spans="1:28" ht="16.5" thickBot="1" x14ac:dyDescent="0.3">
      <c r="B58" s="45"/>
      <c r="C58" s="40"/>
      <c r="D58" s="41"/>
      <c r="E58" s="42"/>
      <c r="F58" s="40"/>
      <c r="G58" s="41"/>
      <c r="H58" s="43"/>
      <c r="I58" s="40"/>
      <c r="J58" s="41"/>
      <c r="K58" s="43"/>
      <c r="L58" s="40"/>
      <c r="M58" s="41"/>
      <c r="N58" s="42"/>
      <c r="O58" s="44"/>
      <c r="P58" s="41"/>
      <c r="Q58" s="43"/>
      <c r="R58" s="40"/>
      <c r="S58" s="41"/>
      <c r="T58" s="42"/>
      <c r="U58" s="40"/>
      <c r="V58" s="41"/>
      <c r="W58" s="42"/>
      <c r="X58" s="40"/>
      <c r="Y58" s="41"/>
      <c r="Z58" s="42"/>
    </row>
    <row r="59" spans="1:28" x14ac:dyDescent="0.25">
      <c r="B59" s="143"/>
      <c r="C59" s="104"/>
      <c r="D59" s="104"/>
      <c r="E59" s="144" t="e">
        <f>E58/C58</f>
        <v>#DIV/0!</v>
      </c>
      <c r="F59" s="104"/>
      <c r="G59" s="104"/>
      <c r="H59" s="144" t="e">
        <f>H58/F58</f>
        <v>#DIV/0!</v>
      </c>
      <c r="I59" s="104"/>
      <c r="J59" s="104"/>
      <c r="K59" s="144" t="e">
        <f>K58/I58</f>
        <v>#DIV/0!</v>
      </c>
      <c r="L59" s="104"/>
      <c r="M59" s="104"/>
      <c r="N59" s="144" t="e">
        <f>N58/L58</f>
        <v>#DIV/0!</v>
      </c>
      <c r="O59" s="104"/>
      <c r="P59" s="104"/>
      <c r="Q59" s="144" t="e">
        <f>Q58/O58</f>
        <v>#DIV/0!</v>
      </c>
      <c r="R59" s="104"/>
      <c r="S59" s="104"/>
      <c r="T59" s="144" t="e">
        <f>T58/R58</f>
        <v>#DIV/0!</v>
      </c>
      <c r="U59" s="104"/>
      <c r="V59" s="104"/>
      <c r="W59" s="144" t="e">
        <f>W58/U58</f>
        <v>#DIV/0!</v>
      </c>
      <c r="X59" s="104"/>
      <c r="Y59" s="104"/>
      <c r="Z59" s="144" t="e">
        <f>Z58/X58</f>
        <v>#DIV/0!</v>
      </c>
    </row>
    <row r="61" spans="1:28" ht="16.5" thickBot="1" x14ac:dyDescent="0.3">
      <c r="A61" s="1" t="s">
        <v>245</v>
      </c>
    </row>
    <row r="62" spans="1:28" ht="16.5" thickBot="1" x14ac:dyDescent="0.3">
      <c r="A62" s="122">
        <f>Budget!L22</f>
        <v>44471</v>
      </c>
      <c r="B62" s="123"/>
      <c r="C62" s="136">
        <f>SUMIF($A$46:$A$57,"Include",C46:C57)</f>
        <v>0</v>
      </c>
      <c r="D62" s="136">
        <f t="shared" ref="D62:W62" si="14">SUMIF($A$46:$A$57,"Include",D46:D57)</f>
        <v>9900</v>
      </c>
      <c r="E62" s="137">
        <f t="shared" si="14"/>
        <v>9900</v>
      </c>
      <c r="F62" s="138">
        <f t="shared" si="14"/>
        <v>0</v>
      </c>
      <c r="G62" s="139">
        <f t="shared" si="14"/>
        <v>0</v>
      </c>
      <c r="H62" s="137">
        <f t="shared" si="14"/>
        <v>0</v>
      </c>
      <c r="I62" s="138">
        <f t="shared" si="14"/>
        <v>60225</v>
      </c>
      <c r="J62" s="139">
        <f t="shared" si="14"/>
        <v>0</v>
      </c>
      <c r="K62" s="137">
        <f t="shared" si="14"/>
        <v>60225</v>
      </c>
      <c r="L62" s="138">
        <f>SUMIF($A$46:$A$57,"Include",L46:L57)</f>
        <v>0</v>
      </c>
      <c r="M62" s="140">
        <f t="shared" si="14"/>
        <v>0</v>
      </c>
      <c r="N62" s="137">
        <f t="shared" si="14"/>
        <v>0</v>
      </c>
      <c r="O62" s="141">
        <f t="shared" si="14"/>
        <v>60225</v>
      </c>
      <c r="P62" s="142">
        <f t="shared" si="14"/>
        <v>0</v>
      </c>
      <c r="Q62" s="137">
        <f t="shared" si="14"/>
        <v>60225</v>
      </c>
      <c r="R62" s="138">
        <f t="shared" si="14"/>
        <v>-60225</v>
      </c>
      <c r="S62" s="142">
        <f t="shared" si="14"/>
        <v>9900</v>
      </c>
      <c r="T62" s="137">
        <f t="shared" si="14"/>
        <v>70125</v>
      </c>
      <c r="U62" s="138">
        <f t="shared" si="14"/>
        <v>0</v>
      </c>
      <c r="V62" s="142">
        <f t="shared" si="14"/>
        <v>0</v>
      </c>
      <c r="W62" s="137">
        <f t="shared" si="14"/>
        <v>0</v>
      </c>
      <c r="X62" s="138">
        <f>VLOOKUP(Budget!$L$22,$B$44:$Z$58,23,FALSE)</f>
        <v>-60225</v>
      </c>
      <c r="Y62" s="138">
        <f>VLOOKUP(Budget!$L$22,$B$44:$Z$58,24,FALSE)</f>
        <v>0</v>
      </c>
      <c r="Z62" s="137">
        <f>Y62-X62</f>
        <v>60225</v>
      </c>
    </row>
    <row r="64" spans="1:28" x14ac:dyDescent="0.25">
      <c r="A64" s="12" t="s">
        <v>89</v>
      </c>
    </row>
    <row r="65" spans="1:1" x14ac:dyDescent="0.25">
      <c r="A65" s="12" t="s">
        <v>90</v>
      </c>
    </row>
  </sheetData>
  <mergeCells count="36">
    <mergeCell ref="Z17:AA17"/>
    <mergeCell ref="R17:S17"/>
    <mergeCell ref="T17:U17"/>
    <mergeCell ref="V17:W17"/>
    <mergeCell ref="X17:Y17"/>
    <mergeCell ref="I44:K44"/>
    <mergeCell ref="J17:K17"/>
    <mergeCell ref="L17:M17"/>
    <mergeCell ref="N17:O17"/>
    <mergeCell ref="P17:Q17"/>
    <mergeCell ref="H33:I33"/>
    <mergeCell ref="B17:C17"/>
    <mergeCell ref="D17:E17"/>
    <mergeCell ref="F17:G17"/>
    <mergeCell ref="H17:I17"/>
    <mergeCell ref="B2:G2"/>
    <mergeCell ref="B3:G3"/>
    <mergeCell ref="B33:C33"/>
    <mergeCell ref="D33:E33"/>
    <mergeCell ref="F33:G33"/>
    <mergeCell ref="U44:W44"/>
    <mergeCell ref="V33:W33"/>
    <mergeCell ref="X33:Y33"/>
    <mergeCell ref="Z33:AA33"/>
    <mergeCell ref="C44:E44"/>
    <mergeCell ref="F44:H44"/>
    <mergeCell ref="L44:N44"/>
    <mergeCell ref="O44:Q44"/>
    <mergeCell ref="R44:T44"/>
    <mergeCell ref="X44:Z44"/>
    <mergeCell ref="J33:K33"/>
    <mergeCell ref="L33:M33"/>
    <mergeCell ref="N33:O33"/>
    <mergeCell ref="P33:Q33"/>
    <mergeCell ref="R33:S33"/>
    <mergeCell ref="T33:U33"/>
  </mergeCells>
  <phoneticPr fontId="0" type="noConversion"/>
  <conditionalFormatting sqref="E46:E57 E59">
    <cfRule type="cellIs" dxfId="68" priority="62" stopIfTrue="1" operator="greaterThan">
      <formula>0</formula>
    </cfRule>
    <cfRule type="cellIs" dxfId="67" priority="63" stopIfTrue="1" operator="lessThan">
      <formula>0</formula>
    </cfRule>
  </conditionalFormatting>
  <conditionalFormatting sqref="E46">
    <cfRule type="cellIs" dxfId="66" priority="61" stopIfTrue="1" operator="lessThan">
      <formula>0</formula>
    </cfRule>
  </conditionalFormatting>
  <conditionalFormatting sqref="H46:H57">
    <cfRule type="cellIs" dxfId="65" priority="59" stopIfTrue="1" operator="greaterThan">
      <formula>0</formula>
    </cfRule>
    <cfRule type="cellIs" dxfId="64" priority="60" stopIfTrue="1" operator="lessThan">
      <formula>0</formula>
    </cfRule>
  </conditionalFormatting>
  <conditionalFormatting sqref="H46">
    <cfRule type="cellIs" dxfId="63" priority="58" stopIfTrue="1" operator="lessThan">
      <formula>0</formula>
    </cfRule>
  </conditionalFormatting>
  <conditionalFormatting sqref="N46:N57">
    <cfRule type="cellIs" dxfId="62" priority="56" stopIfTrue="1" operator="greaterThan">
      <formula>0</formula>
    </cfRule>
    <cfRule type="cellIs" dxfId="61" priority="57" stopIfTrue="1" operator="lessThan">
      <formula>0</formula>
    </cfRule>
  </conditionalFormatting>
  <conditionalFormatting sqref="N46">
    <cfRule type="cellIs" dxfId="60" priority="55" stopIfTrue="1" operator="lessThan">
      <formula>0</formula>
    </cfRule>
  </conditionalFormatting>
  <conditionalFormatting sqref="Q46:Q57">
    <cfRule type="cellIs" dxfId="59" priority="50" stopIfTrue="1" operator="greaterThan">
      <formula>0</formula>
    </cfRule>
    <cfRule type="cellIs" dxfId="58" priority="51" stopIfTrue="1" operator="lessThan">
      <formula>0</formula>
    </cfRule>
  </conditionalFormatting>
  <conditionalFormatting sqref="Q46:Q57">
    <cfRule type="cellIs" dxfId="57" priority="49" stopIfTrue="1" operator="lessThan">
      <formula>0</formula>
    </cfRule>
  </conditionalFormatting>
  <conditionalFormatting sqref="T46:T57">
    <cfRule type="cellIs" dxfId="56" priority="47" stopIfTrue="1" operator="greaterThan">
      <formula>0</formula>
    </cfRule>
    <cfRule type="cellIs" dxfId="55" priority="48" stopIfTrue="1" operator="lessThan">
      <formula>0</formula>
    </cfRule>
  </conditionalFormatting>
  <conditionalFormatting sqref="T46">
    <cfRule type="cellIs" dxfId="54" priority="46" stopIfTrue="1" operator="lessThan">
      <formula>0</formula>
    </cfRule>
  </conditionalFormatting>
  <conditionalFormatting sqref="Z46:Z57">
    <cfRule type="cellIs" dxfId="53" priority="44" stopIfTrue="1" operator="greaterThan">
      <formula>0</formula>
    </cfRule>
    <cfRule type="cellIs" dxfId="52" priority="45" stopIfTrue="1" operator="lessThan">
      <formula>0</formula>
    </cfRule>
  </conditionalFormatting>
  <conditionalFormatting sqref="Z46">
    <cfRule type="cellIs" dxfId="51" priority="43" stopIfTrue="1" operator="lessThan">
      <formula>0</formula>
    </cfRule>
  </conditionalFormatting>
  <conditionalFormatting sqref="E62">
    <cfRule type="cellIs" dxfId="50" priority="41" stopIfTrue="1" operator="greaterThan">
      <formula>0</formula>
    </cfRule>
    <cfRule type="cellIs" dxfId="49" priority="42" stopIfTrue="1" operator="lessThan">
      <formula>0</formula>
    </cfRule>
  </conditionalFormatting>
  <conditionalFormatting sqref="H62">
    <cfRule type="cellIs" dxfId="48" priority="39" stopIfTrue="1" operator="greaterThan">
      <formula>0</formula>
    </cfRule>
    <cfRule type="cellIs" dxfId="47" priority="40" stopIfTrue="1" operator="lessThan">
      <formula>0</formula>
    </cfRule>
  </conditionalFormatting>
  <conditionalFormatting sqref="N62">
    <cfRule type="cellIs" dxfId="46" priority="37" stopIfTrue="1" operator="greaterThan">
      <formula>0</formula>
    </cfRule>
    <cfRule type="cellIs" dxfId="45" priority="38" stopIfTrue="1" operator="lessThan">
      <formula>0</formula>
    </cfRule>
  </conditionalFormatting>
  <conditionalFormatting sqref="Q62">
    <cfRule type="cellIs" dxfId="44" priority="35" stopIfTrue="1" operator="greaterThan">
      <formula>0</formula>
    </cfRule>
    <cfRule type="cellIs" dxfId="43" priority="36" stopIfTrue="1" operator="lessThan">
      <formula>0</formula>
    </cfRule>
  </conditionalFormatting>
  <conditionalFormatting sqref="Q62">
    <cfRule type="cellIs" dxfId="42" priority="34" stopIfTrue="1" operator="lessThan">
      <formula>0</formula>
    </cfRule>
  </conditionalFormatting>
  <conditionalFormatting sqref="T62">
    <cfRule type="cellIs" dxfId="41" priority="32" stopIfTrue="1" operator="greaterThan">
      <formula>0</formula>
    </cfRule>
    <cfRule type="cellIs" dxfId="40" priority="33" stopIfTrue="1" operator="lessThan">
      <formula>0</formula>
    </cfRule>
  </conditionalFormatting>
  <conditionalFormatting sqref="Z62">
    <cfRule type="cellIs" dxfId="39" priority="30" stopIfTrue="1" operator="greaterThan">
      <formula>0</formula>
    </cfRule>
    <cfRule type="cellIs" dxfId="38" priority="31" stopIfTrue="1" operator="lessThan">
      <formula>0</formula>
    </cfRule>
  </conditionalFormatting>
  <conditionalFormatting sqref="W62">
    <cfRule type="cellIs" dxfId="37" priority="28" stopIfTrue="1" operator="greaterThan">
      <formula>0</formula>
    </cfRule>
    <cfRule type="cellIs" dxfId="36" priority="29" stopIfTrue="1" operator="lessThan">
      <formula>0</formula>
    </cfRule>
  </conditionalFormatting>
  <conditionalFormatting sqref="W46:W57">
    <cfRule type="cellIs" dxfId="35" priority="26" stopIfTrue="1" operator="greaterThan">
      <formula>0</formula>
    </cfRule>
    <cfRule type="cellIs" dxfId="34" priority="27" stopIfTrue="1" operator="lessThan">
      <formula>0</formula>
    </cfRule>
  </conditionalFormatting>
  <conditionalFormatting sqref="W46:W57">
    <cfRule type="cellIs" dxfId="33" priority="25" stopIfTrue="1" operator="lessThan">
      <formula>0</formula>
    </cfRule>
  </conditionalFormatting>
  <conditionalFormatting sqref="K46:K57">
    <cfRule type="cellIs" dxfId="32" priority="18" stopIfTrue="1" operator="greaterThan">
      <formula>0</formula>
    </cfRule>
    <cfRule type="cellIs" dxfId="31" priority="19" stopIfTrue="1" operator="lessThan">
      <formula>0</formula>
    </cfRule>
  </conditionalFormatting>
  <conditionalFormatting sqref="K46">
    <cfRule type="cellIs" dxfId="30" priority="17" stopIfTrue="1" operator="lessThan">
      <formula>0</formula>
    </cfRule>
  </conditionalFormatting>
  <conditionalFormatting sqref="K62">
    <cfRule type="cellIs" dxfId="29" priority="15" stopIfTrue="1" operator="greaterThan">
      <formula>0</formula>
    </cfRule>
    <cfRule type="cellIs" dxfId="28" priority="16" stopIfTrue="1" operator="lessThan">
      <formula>0</formula>
    </cfRule>
  </conditionalFormatting>
  <conditionalFormatting sqref="H59">
    <cfRule type="cellIs" dxfId="27" priority="13" stopIfTrue="1" operator="greaterThan">
      <formula>0</formula>
    </cfRule>
    <cfRule type="cellIs" dxfId="26" priority="14" stopIfTrue="1" operator="lessThan">
      <formula>0</formula>
    </cfRule>
  </conditionalFormatting>
  <conditionalFormatting sqref="K59">
    <cfRule type="cellIs" dxfId="25" priority="11" stopIfTrue="1" operator="greaterThan">
      <formula>0</formula>
    </cfRule>
    <cfRule type="cellIs" dxfId="24" priority="12" stopIfTrue="1" operator="lessThan">
      <formula>0</formula>
    </cfRule>
  </conditionalFormatting>
  <conditionalFormatting sqref="N59">
    <cfRule type="cellIs" dxfId="23" priority="9" stopIfTrue="1" operator="greaterThan">
      <formula>0</formula>
    </cfRule>
    <cfRule type="cellIs" dxfId="22" priority="10" stopIfTrue="1" operator="lessThan">
      <formula>0</formula>
    </cfRule>
  </conditionalFormatting>
  <conditionalFormatting sqref="Q59">
    <cfRule type="cellIs" dxfId="21" priority="7" stopIfTrue="1" operator="greaterThan">
      <formula>0</formula>
    </cfRule>
    <cfRule type="cellIs" dxfId="20" priority="8" stopIfTrue="1" operator="lessThan">
      <formula>0</formula>
    </cfRule>
  </conditionalFormatting>
  <conditionalFormatting sqref="T59">
    <cfRule type="cellIs" dxfId="19" priority="5" stopIfTrue="1" operator="greaterThan">
      <formula>0</formula>
    </cfRule>
    <cfRule type="cellIs" dxfId="18" priority="6" stopIfTrue="1" operator="lessThan">
      <formula>0</formula>
    </cfRule>
  </conditionalFormatting>
  <conditionalFormatting sqref="W59">
    <cfRule type="cellIs" dxfId="17" priority="3" stopIfTrue="1" operator="greaterThan">
      <formula>0</formula>
    </cfRule>
    <cfRule type="cellIs" dxfId="16" priority="4" stopIfTrue="1" operator="lessThan">
      <formula>0</formula>
    </cfRule>
  </conditionalFormatting>
  <conditionalFormatting sqref="Z59">
    <cfRule type="cellIs" dxfId="15" priority="1" stopIfTrue="1" operator="greaterThan">
      <formula>0</formula>
    </cfRule>
    <cfRule type="cellIs" dxfId="14" priority="2" stopIfTrue="1" operator="lessThan">
      <formula>0</formula>
    </cfRule>
  </conditionalFormatting>
  <pageMargins left="0.75" right="0.75" top="1" bottom="1" header="0.5" footer="0.5"/>
  <pageSetup paperSize="9" scale="48" orientation="landscape" r:id="rId1"/>
  <headerFooter alignWithMargins="0"/>
  <ignoredErrors>
    <ignoredError sqref="C30 E30 G30 I30 K30 M30 O30 Q30 S30 U30 W30 Y30 AA30"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85"/>
  <sheetViews>
    <sheetView view="pageBreakPreview" topLeftCell="A60" zoomScale="90" zoomScaleNormal="100" zoomScaleSheetLayoutView="90" workbookViewId="0">
      <selection activeCell="E61" sqref="E61"/>
    </sheetView>
  </sheetViews>
  <sheetFormatPr defaultRowHeight="15.75" x14ac:dyDescent="0.25"/>
  <cols>
    <col min="1" max="1" width="21" customWidth="1"/>
    <col min="2" max="2" width="14.5703125" customWidth="1"/>
    <col min="3" max="4" width="14.7109375" customWidth="1"/>
    <col min="5" max="5" width="15.7109375" customWidth="1"/>
    <col min="6" max="6" width="15.85546875" customWidth="1"/>
    <col min="7" max="9" width="16" customWidth="1"/>
    <col min="10" max="10" width="22.28515625" bestFit="1" customWidth="1"/>
    <col min="11" max="11" width="8.7109375" customWidth="1"/>
    <col min="12" max="13" width="12.7109375" bestFit="1" customWidth="1"/>
    <col min="15" max="15" width="12.28515625" bestFit="1" customWidth="1"/>
    <col min="16" max="16" width="11.28515625" bestFit="1" customWidth="1"/>
    <col min="17" max="17" width="11.42578125" customWidth="1"/>
  </cols>
  <sheetData>
    <row r="1" spans="1:10" ht="31.5" x14ac:dyDescent="0.5">
      <c r="A1" s="21" t="s">
        <v>384</v>
      </c>
      <c r="F1" s="21"/>
      <c r="G1" s="21"/>
      <c r="H1" s="22"/>
      <c r="I1" s="22"/>
    </row>
    <row r="2" spans="1:10" ht="18.75" x14ac:dyDescent="0.25">
      <c r="A2" s="23" t="s">
        <v>33</v>
      </c>
      <c r="B2" s="145">
        <f>Budget!B2</f>
        <v>0</v>
      </c>
      <c r="C2" s="145"/>
      <c r="D2" s="145"/>
      <c r="E2" s="145"/>
      <c r="F2" s="145"/>
      <c r="G2" s="145"/>
    </row>
    <row r="3" spans="1:10" ht="18.75" x14ac:dyDescent="0.25">
      <c r="A3" s="24" t="s">
        <v>34</v>
      </c>
      <c r="B3" s="146" t="str">
        <f>Budget!B3</f>
        <v>n/a</v>
      </c>
      <c r="C3" s="146"/>
      <c r="D3" s="146"/>
      <c r="E3" s="146"/>
      <c r="F3" s="146"/>
      <c r="G3" s="146"/>
    </row>
    <row r="6" spans="1:10" ht="15.75" customHeight="1" x14ac:dyDescent="0.25">
      <c r="A6" s="396" t="s">
        <v>385</v>
      </c>
      <c r="B6" s="396"/>
      <c r="C6" s="396"/>
      <c r="D6" s="396"/>
      <c r="E6" s="396"/>
      <c r="F6" s="396"/>
      <c r="G6" s="396"/>
      <c r="H6" s="396"/>
    </row>
    <row r="8" spans="1:10" ht="23.25" x14ac:dyDescent="0.35">
      <c r="B8" s="28" t="s">
        <v>36</v>
      </c>
      <c r="F8" s="27"/>
      <c r="G8" s="27"/>
      <c r="I8" s="27"/>
      <c r="J8" s="27"/>
    </row>
    <row r="9" spans="1:10" ht="18" x14ac:dyDescent="0.25">
      <c r="B9" s="27">
        <v>1</v>
      </c>
      <c r="C9" s="27" t="s">
        <v>386</v>
      </c>
      <c r="D9" s="27"/>
      <c r="E9" s="27"/>
      <c r="F9" s="27"/>
      <c r="G9" s="164"/>
      <c r="J9" s="65"/>
    </row>
    <row r="10" spans="1:10" ht="18" x14ac:dyDescent="0.25">
      <c r="B10" s="27">
        <v>2</v>
      </c>
      <c r="C10" s="27" t="s">
        <v>383</v>
      </c>
      <c r="D10" s="27"/>
      <c r="E10" s="27"/>
      <c r="F10" s="27"/>
      <c r="G10" s="27"/>
      <c r="I10" s="27"/>
      <c r="J10" s="27"/>
    </row>
    <row r="11" spans="1:10" ht="18" customHeight="1" x14ac:dyDescent="0.25">
      <c r="B11" s="27">
        <v>3</v>
      </c>
      <c r="C11" s="400" t="s">
        <v>381</v>
      </c>
      <c r="D11" s="400"/>
      <c r="E11" s="400"/>
      <c r="F11" s="400"/>
      <c r="G11" s="400"/>
      <c r="H11" s="400"/>
      <c r="I11" s="400"/>
      <c r="J11" s="400"/>
    </row>
    <row r="12" spans="1:10" ht="17.25" customHeight="1" x14ac:dyDescent="0.25">
      <c r="B12" s="27"/>
      <c r="C12" s="165"/>
      <c r="D12" s="165"/>
      <c r="E12" s="165"/>
      <c r="F12" s="165"/>
      <c r="G12" s="165"/>
      <c r="I12" s="165"/>
      <c r="J12" s="165"/>
    </row>
    <row r="13" spans="1:10" ht="29.25" customHeight="1" x14ac:dyDescent="0.25">
      <c r="A13" s="165"/>
      <c r="B13" s="165"/>
      <c r="D13" s="174"/>
      <c r="E13" s="397" t="s">
        <v>387</v>
      </c>
      <c r="F13" s="397"/>
      <c r="G13" s="397"/>
      <c r="J13" s="165"/>
    </row>
    <row r="14" spans="1:10" ht="18" customHeight="1" thickBot="1" x14ac:dyDescent="0.3">
      <c r="A14" s="165"/>
      <c r="B14" s="179"/>
      <c r="C14" s="398" t="s">
        <v>367</v>
      </c>
      <c r="D14" s="398"/>
      <c r="E14" s="179"/>
      <c r="F14" s="179"/>
      <c r="G14" s="399" t="s">
        <v>368</v>
      </c>
      <c r="H14" s="399"/>
      <c r="I14" s="179"/>
    </row>
    <row r="15" spans="1:10" ht="18" customHeight="1" x14ac:dyDescent="0.25">
      <c r="A15" s="165" t="s">
        <v>396</v>
      </c>
      <c r="B15" s="188" t="s">
        <v>388</v>
      </c>
      <c r="C15" s="189" t="s">
        <v>376</v>
      </c>
      <c r="D15" s="189" t="s">
        <v>379</v>
      </c>
      <c r="E15" s="189" t="s">
        <v>380</v>
      </c>
      <c r="F15" s="188" t="s">
        <v>392</v>
      </c>
      <c r="G15" s="189" t="s">
        <v>393</v>
      </c>
      <c r="H15" s="189" t="s">
        <v>394</v>
      </c>
      <c r="I15" s="190" t="s">
        <v>395</v>
      </c>
    </row>
    <row r="16" spans="1:10" ht="18" customHeight="1" x14ac:dyDescent="0.25">
      <c r="A16" s="165" t="s">
        <v>389</v>
      </c>
      <c r="B16" s="185">
        <f>D30</f>
        <v>0</v>
      </c>
      <c r="C16" s="178" t="e">
        <f>G46</f>
        <v>#REF!</v>
      </c>
      <c r="D16" s="179" t="e">
        <f>G61</f>
        <v>#REF!</v>
      </c>
      <c r="E16" s="179" t="e">
        <f>G77</f>
        <v>#REF!</v>
      </c>
      <c r="F16" s="177">
        <f>E30</f>
        <v>0</v>
      </c>
      <c r="G16" s="178" t="e">
        <f>H46</f>
        <v>#REF!</v>
      </c>
      <c r="H16" s="179" t="e">
        <f>H61</f>
        <v>#REF!</v>
      </c>
      <c r="I16" s="180" t="e">
        <f>H77</f>
        <v>#REF!</v>
      </c>
    </row>
    <row r="17" spans="1:24" ht="18" customHeight="1" x14ac:dyDescent="0.25">
      <c r="A17" s="165" t="s">
        <v>16</v>
      </c>
      <c r="B17" s="175">
        <f>D37</f>
        <v>-110868.75</v>
      </c>
      <c r="C17" s="181" t="e">
        <f>G53</f>
        <v>#REF!</v>
      </c>
      <c r="D17" s="176" t="e">
        <f>G68</f>
        <v>#REF!</v>
      </c>
      <c r="E17" s="179" t="e">
        <f>G84</f>
        <v>#REF!</v>
      </c>
      <c r="F17" s="186">
        <f>E37</f>
        <v>-110868.75</v>
      </c>
      <c r="G17" s="181" t="e">
        <f>H53</f>
        <v>#REF!</v>
      </c>
      <c r="H17" s="176" t="e">
        <f>H68</f>
        <v>#REF!</v>
      </c>
      <c r="I17" s="180" t="e">
        <f>H84</f>
        <v>#REF!</v>
      </c>
    </row>
    <row r="18" spans="1:24" ht="18" customHeight="1" x14ac:dyDescent="0.25">
      <c r="A18" s="165" t="s">
        <v>390</v>
      </c>
      <c r="B18" s="175"/>
      <c r="C18" s="182">
        <f>B43</f>
        <v>0.1</v>
      </c>
      <c r="D18" s="182">
        <f>B58</f>
        <v>-0.05</v>
      </c>
      <c r="E18" s="187">
        <f>B74</f>
        <v>-0.05</v>
      </c>
      <c r="F18" s="175"/>
      <c r="G18" s="182">
        <f>C43</f>
        <v>0.05</v>
      </c>
      <c r="H18" s="182">
        <f>C58</f>
        <v>-0.1</v>
      </c>
      <c r="I18" s="183">
        <f>C74</f>
        <v>0.1</v>
      </c>
    </row>
    <row r="19" spans="1:24" ht="18" customHeight="1" x14ac:dyDescent="0.25">
      <c r="A19" s="165" t="s">
        <v>370</v>
      </c>
      <c r="B19" s="175"/>
      <c r="C19" s="195">
        <f>B45</f>
        <v>5000</v>
      </c>
      <c r="D19" s="195">
        <f>B60</f>
        <v>15000</v>
      </c>
      <c r="E19" s="191">
        <f>B76</f>
        <v>15000</v>
      </c>
      <c r="F19" s="175"/>
      <c r="G19" s="191">
        <f>C45</f>
        <v>10000</v>
      </c>
      <c r="H19" s="191">
        <f>C60</f>
        <v>25000</v>
      </c>
      <c r="I19" s="192">
        <f>C76</f>
        <v>-5000</v>
      </c>
    </row>
    <row r="20" spans="1:24" ht="18" customHeight="1" thickBot="1" x14ac:dyDescent="0.3">
      <c r="A20" s="165" t="s">
        <v>391</v>
      </c>
      <c r="B20" s="184"/>
      <c r="C20" s="196">
        <f>B47</f>
        <v>10000</v>
      </c>
      <c r="D20" s="196">
        <f>B62</f>
        <v>10000</v>
      </c>
      <c r="E20" s="193">
        <f>B78</f>
        <v>10000</v>
      </c>
      <c r="F20" s="184"/>
      <c r="G20" s="193">
        <f>C47</f>
        <v>5000</v>
      </c>
      <c r="H20" s="193">
        <f>C62</f>
        <v>5000</v>
      </c>
      <c r="I20" s="194">
        <f>C78</f>
        <v>5000</v>
      </c>
    </row>
    <row r="21" spans="1:24" ht="18" customHeight="1" x14ac:dyDescent="0.25">
      <c r="B21" s="27"/>
      <c r="C21" s="165"/>
      <c r="D21" s="165"/>
      <c r="F21" s="165"/>
      <c r="G21" s="165"/>
      <c r="H21" s="147"/>
      <c r="I21" s="147"/>
      <c r="J21" s="165"/>
    </row>
    <row r="22" spans="1:24" ht="15.75" customHeight="1" x14ac:dyDescent="0.25">
      <c r="D22" s="165"/>
      <c r="E22" s="165"/>
      <c r="F22" s="165"/>
      <c r="G22" s="165"/>
      <c r="H22" s="165"/>
      <c r="I22" s="165"/>
      <c r="J22" s="165"/>
      <c r="O22" s="147"/>
      <c r="P22" s="147"/>
    </row>
    <row r="23" spans="1:24" ht="18.75" thickBot="1" x14ac:dyDescent="0.3">
      <c r="X23" s="27"/>
    </row>
    <row r="24" spans="1:24" ht="16.5" thickBot="1" x14ac:dyDescent="0.3">
      <c r="C24" s="105"/>
      <c r="D24" s="148" t="s">
        <v>364</v>
      </c>
      <c r="I24" s="148" t="s">
        <v>364</v>
      </c>
    </row>
    <row r="25" spans="1:24" x14ac:dyDescent="0.25">
      <c r="B25" s="150"/>
      <c r="C25" s="147"/>
      <c r="D25" s="147"/>
      <c r="E25" s="147"/>
    </row>
    <row r="26" spans="1:24" ht="18" customHeight="1" x14ac:dyDescent="0.25">
      <c r="B26" s="166" t="s">
        <v>382</v>
      </c>
      <c r="C26" s="166" t="s">
        <v>365</v>
      </c>
      <c r="D26" s="166" t="s">
        <v>367</v>
      </c>
      <c r="E26" s="166" t="s">
        <v>399</v>
      </c>
      <c r="F26" s="1"/>
      <c r="G26" s="167" t="s">
        <v>366</v>
      </c>
      <c r="H26" s="166" t="s">
        <v>365</v>
      </c>
      <c r="I26" s="166" t="s">
        <v>367</v>
      </c>
      <c r="J26" s="166" t="s">
        <v>399</v>
      </c>
    </row>
    <row r="27" spans="1:24" x14ac:dyDescent="0.25">
      <c r="B27" s="151" t="s">
        <v>0</v>
      </c>
      <c r="C27" s="147"/>
      <c r="D27" s="147"/>
      <c r="E27" s="147"/>
    </row>
    <row r="28" spans="1:24" ht="18" x14ac:dyDescent="0.25">
      <c r="B28" s="147" t="s">
        <v>44</v>
      </c>
      <c r="C28" s="168" t="e">
        <f>Budget!#REF!</f>
        <v>#REF!</v>
      </c>
      <c r="D28" s="168">
        <f>Budget!O66</f>
        <v>0</v>
      </c>
      <c r="E28" s="168">
        <f>Budget!AC66</f>
        <v>0</v>
      </c>
      <c r="G28" s="12" t="s">
        <v>254</v>
      </c>
      <c r="H28" s="153" t="e">
        <f>C32/C30</f>
        <v>#REF!</v>
      </c>
      <c r="I28" s="153" t="e">
        <f>D32/D30</f>
        <v>#DIV/0!</v>
      </c>
      <c r="J28" s="153" t="e">
        <f>E32/E30</f>
        <v>#DIV/0!</v>
      </c>
      <c r="O28" s="27"/>
    </row>
    <row r="29" spans="1:24" x14ac:dyDescent="0.25">
      <c r="B29" s="147" t="s">
        <v>118</v>
      </c>
      <c r="C29" s="168" t="e">
        <f>Budget!#REF!</f>
        <v>#REF!</v>
      </c>
      <c r="D29" s="168">
        <f>Budget!O67</f>
        <v>0</v>
      </c>
      <c r="E29" s="168">
        <f>Budget!AC67</f>
        <v>0</v>
      </c>
      <c r="G29" s="12" t="s">
        <v>369</v>
      </c>
      <c r="H29" s="153" t="e">
        <f>C28/C30</f>
        <v>#REF!</v>
      </c>
      <c r="I29" s="153" t="e">
        <f>D28/D30</f>
        <v>#DIV/0!</v>
      </c>
      <c r="J29" s="153" t="e">
        <f>E28/E30</f>
        <v>#DIV/0!</v>
      </c>
    </row>
    <row r="30" spans="1:24" x14ac:dyDescent="0.25">
      <c r="B30" s="151" t="s">
        <v>371</v>
      </c>
      <c r="C30" s="169" t="e">
        <f>SUM(C28:C29)</f>
        <v>#REF!</v>
      </c>
      <c r="D30" s="169">
        <f>SUM(D28:D29)</f>
        <v>0</v>
      </c>
      <c r="E30" s="169">
        <f>SUM(E28:E29)</f>
        <v>0</v>
      </c>
      <c r="G30" s="12" t="s">
        <v>372</v>
      </c>
      <c r="H30" s="153" t="e">
        <f>C29/C30</f>
        <v>#REF!</v>
      </c>
      <c r="I30" s="153" t="e">
        <f>D29/D30</f>
        <v>#DIV/0!</v>
      </c>
      <c r="J30" s="153" t="e">
        <f>E29/E30</f>
        <v>#DIV/0!</v>
      </c>
    </row>
    <row r="31" spans="1:24" x14ac:dyDescent="0.25">
      <c r="B31" s="147" t="s">
        <v>11</v>
      </c>
      <c r="C31" s="168" t="e">
        <f>Budget!#REF!</f>
        <v>#REF!</v>
      </c>
      <c r="D31" s="168">
        <f>Budget!O80</f>
        <v>0</v>
      </c>
      <c r="E31" s="168">
        <f>Budget!AC80</f>
        <v>0</v>
      </c>
      <c r="G31" s="12" t="s">
        <v>373</v>
      </c>
      <c r="H31" s="153" t="e">
        <f>(C29-C31)/C29</f>
        <v>#REF!</v>
      </c>
      <c r="I31" s="153" t="e">
        <f>(D29-D31)/D29</f>
        <v>#DIV/0!</v>
      </c>
      <c r="J31" s="153" t="e">
        <f>(E29-E31)/E29</f>
        <v>#DIV/0!</v>
      </c>
    </row>
    <row r="32" spans="1:24" x14ac:dyDescent="0.25">
      <c r="B32" s="151" t="s">
        <v>375</v>
      </c>
      <c r="C32" s="169" t="e">
        <f>C30-C31</f>
        <v>#REF!</v>
      </c>
      <c r="D32" s="169">
        <f>D30-D31</f>
        <v>0</v>
      </c>
      <c r="E32" s="169">
        <f>E30-E31</f>
        <v>0</v>
      </c>
      <c r="G32" s="12" t="s">
        <v>16</v>
      </c>
      <c r="H32" s="156" t="e">
        <f>C37/C30</f>
        <v>#REF!</v>
      </c>
      <c r="I32" s="156" t="e">
        <f>D37/D30</f>
        <v>#DIV/0!</v>
      </c>
      <c r="J32" s="156" t="e">
        <f>E37/E30</f>
        <v>#DIV/0!</v>
      </c>
    </row>
    <row r="33" spans="1:13" x14ac:dyDescent="0.25">
      <c r="B33" s="157" t="s">
        <v>47</v>
      </c>
      <c r="C33" s="168"/>
      <c r="D33" s="168"/>
      <c r="E33" s="168"/>
      <c r="G33" s="12" t="s">
        <v>377</v>
      </c>
      <c r="H33" s="162" t="e">
        <f>BS!#REF!/BS!#REF!</f>
        <v>#REF!</v>
      </c>
    </row>
    <row r="34" spans="1:13" x14ac:dyDescent="0.25">
      <c r="B34" s="147" t="s">
        <v>370</v>
      </c>
      <c r="C34" s="168" t="e">
        <f>Budget!#REF!</f>
        <v>#REF!</v>
      </c>
      <c r="D34" s="168">
        <f>Budget!O108</f>
        <v>80300</v>
      </c>
      <c r="E34" s="168">
        <f>Budget!AC108</f>
        <v>80300</v>
      </c>
      <c r="G34" s="12" t="s">
        <v>378</v>
      </c>
      <c r="H34" s="163" t="e">
        <f>SUM(BS!#REF!)/BS!#REF!</f>
        <v>#REF!</v>
      </c>
    </row>
    <row r="35" spans="1:13" x14ac:dyDescent="0.25">
      <c r="B35" s="147" t="s">
        <v>17</v>
      </c>
      <c r="C35" s="168" t="e">
        <f>SUM(Budget!#REF!,Budget!#REF!,Budget!#REF!)</f>
        <v>#REF!</v>
      </c>
      <c r="D35" s="168">
        <f>SUM(Budget!O85:O107,Budget!O109:O110)</f>
        <v>30568.75</v>
      </c>
      <c r="E35" s="168">
        <f>SUM(Budget!AC85:AC107,Budget!AC109:AC110)</f>
        <v>30568.749999999996</v>
      </c>
      <c r="G35" s="158"/>
    </row>
    <row r="36" spans="1:13" x14ac:dyDescent="0.25">
      <c r="B36" s="151" t="s">
        <v>15</v>
      </c>
      <c r="C36" s="169" t="e">
        <f>SUM(C34:C35)</f>
        <v>#REF!</v>
      </c>
      <c r="D36" s="169">
        <f>SUM(D34:D35)</f>
        <v>110868.75</v>
      </c>
      <c r="E36" s="169">
        <f>SUM(E34:E35)</f>
        <v>110868.75</v>
      </c>
      <c r="G36" s="158"/>
    </row>
    <row r="37" spans="1:13" ht="16.5" thickBot="1" x14ac:dyDescent="0.3">
      <c r="B37" s="159" t="s">
        <v>16</v>
      </c>
      <c r="C37" s="170" t="e">
        <f>C32-C36</f>
        <v>#REF!</v>
      </c>
      <c r="D37" s="170">
        <f>D32-D36</f>
        <v>-110868.75</v>
      </c>
      <c r="E37" s="170">
        <f>E32-E36</f>
        <v>-110868.75</v>
      </c>
      <c r="G37" s="158"/>
    </row>
    <row r="38" spans="1:13" ht="16.5" thickTop="1" x14ac:dyDescent="0.25">
      <c r="E38" s="147"/>
      <c r="F38" s="147"/>
      <c r="G38" s="147"/>
      <c r="H38" s="147"/>
    </row>
    <row r="39" spans="1:13" ht="16.5" thickBot="1" x14ac:dyDescent="0.3">
      <c r="E39" s="147"/>
      <c r="F39" s="147"/>
      <c r="G39" s="147"/>
      <c r="H39" s="147"/>
    </row>
    <row r="40" spans="1:13" ht="16.5" thickBot="1" x14ac:dyDescent="0.3">
      <c r="B40" s="149" t="s">
        <v>376</v>
      </c>
      <c r="E40" s="147"/>
      <c r="F40" s="160"/>
      <c r="G40" s="161" t="s">
        <v>376</v>
      </c>
      <c r="H40" s="147"/>
      <c r="L40" s="148" t="s">
        <v>376</v>
      </c>
    </row>
    <row r="41" spans="1:13" x14ac:dyDescent="0.25">
      <c r="A41" s="1"/>
      <c r="E41" s="150"/>
      <c r="F41" s="147"/>
      <c r="G41" s="147"/>
      <c r="H41" s="147"/>
    </row>
    <row r="42" spans="1:13" x14ac:dyDescent="0.25">
      <c r="B42" s="1" t="s">
        <v>367</v>
      </c>
      <c r="C42" s="1" t="s">
        <v>368</v>
      </c>
      <c r="E42" s="166" t="s">
        <v>382</v>
      </c>
      <c r="F42" s="166" t="s">
        <v>365</v>
      </c>
      <c r="G42" s="166" t="s">
        <v>367</v>
      </c>
      <c r="H42" s="166" t="s">
        <v>368</v>
      </c>
      <c r="I42" s="1"/>
      <c r="J42" s="167" t="s">
        <v>366</v>
      </c>
      <c r="K42" s="167" t="s">
        <v>365</v>
      </c>
      <c r="L42" s="167" t="s">
        <v>367</v>
      </c>
      <c r="M42" s="167" t="s">
        <v>368</v>
      </c>
    </row>
    <row r="43" spans="1:13" x14ac:dyDescent="0.25">
      <c r="A43" s="1" t="s">
        <v>0</v>
      </c>
      <c r="B43" s="152">
        <v>0.1</v>
      </c>
      <c r="C43" s="152">
        <v>0.05</v>
      </c>
      <c r="E43" s="151" t="s">
        <v>0</v>
      </c>
      <c r="F43" s="147"/>
      <c r="G43" s="147"/>
      <c r="H43" s="147"/>
    </row>
    <row r="44" spans="1:13" x14ac:dyDescent="0.25">
      <c r="B44" s="1"/>
      <c r="C44" s="1"/>
      <c r="E44" s="147" t="s">
        <v>44</v>
      </c>
      <c r="F44" s="171" t="e">
        <f>Budget!#REF!</f>
        <v>#REF!</v>
      </c>
      <c r="G44" s="171" t="e">
        <f>F44*(1+B43)</f>
        <v>#REF!</v>
      </c>
      <c r="H44" s="171" t="e">
        <f>G44*(1+C43)</f>
        <v>#REF!</v>
      </c>
      <c r="J44" s="12" t="s">
        <v>254</v>
      </c>
      <c r="K44" s="153" t="e">
        <f>F48/F46</f>
        <v>#REF!</v>
      </c>
      <c r="L44" s="153" t="e">
        <f>G48/G46</f>
        <v>#REF!</v>
      </c>
      <c r="M44" s="153" t="e">
        <f>H48/H46</f>
        <v>#REF!</v>
      </c>
    </row>
    <row r="45" spans="1:13" x14ac:dyDescent="0.25">
      <c r="A45" s="1" t="s">
        <v>370</v>
      </c>
      <c r="B45" s="154">
        <v>5000</v>
      </c>
      <c r="C45" s="154">
        <v>10000</v>
      </c>
      <c r="E45" s="147" t="s">
        <v>118</v>
      </c>
      <c r="F45" s="171" t="e">
        <f>Budget!#REF!</f>
        <v>#REF!</v>
      </c>
      <c r="G45" s="171" t="e">
        <f>F45*(1+B43)</f>
        <v>#REF!</v>
      </c>
      <c r="H45" s="171" t="e">
        <f>G45*(1+C43)</f>
        <v>#REF!</v>
      </c>
      <c r="J45" s="12" t="s">
        <v>369</v>
      </c>
      <c r="K45" s="153" t="e">
        <f>F44/F46</f>
        <v>#REF!</v>
      </c>
      <c r="L45" s="153" t="e">
        <f>G44/G46</f>
        <v>#REF!</v>
      </c>
      <c r="M45" s="153" t="e">
        <f>H44/H46</f>
        <v>#REF!</v>
      </c>
    </row>
    <row r="46" spans="1:13" x14ac:dyDescent="0.25">
      <c r="B46" s="1"/>
      <c r="C46" s="1"/>
      <c r="E46" s="151" t="s">
        <v>371</v>
      </c>
      <c r="F46" s="172" t="e">
        <f>SUM(F44:F45)</f>
        <v>#REF!</v>
      </c>
      <c r="G46" s="172" t="e">
        <f>SUM(G44:G45)</f>
        <v>#REF!</v>
      </c>
      <c r="H46" s="172" t="e">
        <f>SUM(H44:H45)</f>
        <v>#REF!</v>
      </c>
      <c r="J46" s="12" t="s">
        <v>372</v>
      </c>
      <c r="K46" s="153" t="e">
        <f>F45/F46</f>
        <v>#REF!</v>
      </c>
      <c r="L46" s="153" t="e">
        <f>G45/G46</f>
        <v>#REF!</v>
      </c>
      <c r="M46" s="153" t="e">
        <f>H45/H46</f>
        <v>#REF!</v>
      </c>
    </row>
    <row r="47" spans="1:13" x14ac:dyDescent="0.25">
      <c r="A47" s="1" t="s">
        <v>374</v>
      </c>
      <c r="B47" s="154">
        <v>10000</v>
      </c>
      <c r="C47" s="155">
        <v>5000</v>
      </c>
      <c r="E47" s="147" t="s">
        <v>11</v>
      </c>
      <c r="F47" s="171" t="e">
        <f>Budget!#REF!</f>
        <v>#REF!</v>
      </c>
      <c r="G47" s="171" t="e">
        <f>F47*(1+B43)</f>
        <v>#REF!</v>
      </c>
      <c r="H47" s="171" t="e">
        <f>G47*(1+C43)</f>
        <v>#REF!</v>
      </c>
      <c r="J47" s="12" t="s">
        <v>373</v>
      </c>
      <c r="K47" s="153" t="e">
        <f>(F45-F47)/F45</f>
        <v>#REF!</v>
      </c>
      <c r="L47" s="153" t="e">
        <f>(G45-G47)/G45</f>
        <v>#REF!</v>
      </c>
      <c r="M47" s="153" t="e">
        <f>(H45-H47)/H45</f>
        <v>#REF!</v>
      </c>
    </row>
    <row r="48" spans="1:13" x14ac:dyDescent="0.25">
      <c r="E48" s="151" t="s">
        <v>375</v>
      </c>
      <c r="F48" s="172" t="e">
        <f>F46-F47</f>
        <v>#REF!</v>
      </c>
      <c r="G48" s="172" t="e">
        <f>G46-G47</f>
        <v>#REF!</v>
      </c>
      <c r="H48" s="172" t="e">
        <f>H46-H47</f>
        <v>#REF!</v>
      </c>
      <c r="J48" s="12" t="s">
        <v>16</v>
      </c>
      <c r="K48" s="156" t="e">
        <f>F53/F46</f>
        <v>#REF!</v>
      </c>
      <c r="L48" s="156" t="e">
        <f>G53/G46</f>
        <v>#REF!</v>
      </c>
      <c r="M48" s="156" t="e">
        <f>H53/H46</f>
        <v>#REF!</v>
      </c>
    </row>
    <row r="49" spans="1:13" x14ac:dyDescent="0.25">
      <c r="E49" s="157" t="s">
        <v>47</v>
      </c>
      <c r="F49" s="171"/>
      <c r="G49" s="171"/>
      <c r="H49" s="171"/>
      <c r="J49" s="12"/>
      <c r="K49" s="162"/>
    </row>
    <row r="50" spans="1:13" x14ac:dyDescent="0.25">
      <c r="E50" s="147" t="s">
        <v>370</v>
      </c>
      <c r="F50" s="171" t="e">
        <f>Budget!#REF!</f>
        <v>#REF!</v>
      </c>
      <c r="G50" s="171" t="e">
        <f>F50+(B45)</f>
        <v>#REF!</v>
      </c>
      <c r="H50" s="171" t="e">
        <f>G50+(C45)</f>
        <v>#REF!</v>
      </c>
      <c r="J50" s="12"/>
      <c r="K50" s="163"/>
    </row>
    <row r="51" spans="1:13" x14ac:dyDescent="0.25">
      <c r="E51" s="147" t="s">
        <v>17</v>
      </c>
      <c r="F51" s="171" t="e">
        <f>SUM(Budget!#REF!,Budget!#REF!,Budget!#REF!)</f>
        <v>#REF!</v>
      </c>
      <c r="G51" s="171" t="e">
        <f>F51+(B47)</f>
        <v>#REF!</v>
      </c>
      <c r="H51" s="171" t="e">
        <f>G51+(C47)</f>
        <v>#REF!</v>
      </c>
      <c r="J51" s="158"/>
    </row>
    <row r="52" spans="1:13" x14ac:dyDescent="0.25">
      <c r="E52" s="151" t="s">
        <v>15</v>
      </c>
      <c r="F52" s="172" t="e">
        <f>SUM(F50:F51)</f>
        <v>#REF!</v>
      </c>
      <c r="G52" s="172" t="e">
        <f>SUM(G50:G51)</f>
        <v>#REF!</v>
      </c>
      <c r="H52" s="172" t="e">
        <f>SUM(H50:H51)</f>
        <v>#REF!</v>
      </c>
      <c r="J52" s="158"/>
    </row>
    <row r="53" spans="1:13" ht="16.5" thickBot="1" x14ac:dyDescent="0.3">
      <c r="E53" s="159" t="s">
        <v>16</v>
      </c>
      <c r="F53" s="173" t="e">
        <f>F48-F52</f>
        <v>#REF!</v>
      </c>
      <c r="G53" s="173" t="e">
        <f>G48-G52</f>
        <v>#REF!</v>
      </c>
      <c r="H53" s="173" t="e">
        <f>H48-H52</f>
        <v>#REF!</v>
      </c>
      <c r="J53" s="158"/>
    </row>
    <row r="54" spans="1:13" ht="17.25" thickTop="1" thickBot="1" x14ac:dyDescent="0.3">
      <c r="E54" s="147"/>
      <c r="F54" s="147"/>
      <c r="G54" s="147"/>
      <c r="H54" s="147"/>
    </row>
    <row r="55" spans="1:13" ht="16.5" thickBot="1" x14ac:dyDescent="0.3">
      <c r="B55" s="149" t="s">
        <v>379</v>
      </c>
      <c r="E55" s="147"/>
      <c r="F55" s="160"/>
      <c r="G55" s="161" t="s">
        <v>379</v>
      </c>
      <c r="H55" s="147"/>
      <c r="L55" s="148" t="s">
        <v>379</v>
      </c>
    </row>
    <row r="56" spans="1:13" x14ac:dyDescent="0.25">
      <c r="A56" s="1"/>
      <c r="E56" s="150"/>
      <c r="F56" s="147"/>
      <c r="G56" s="147"/>
      <c r="H56" s="147"/>
    </row>
    <row r="57" spans="1:13" x14ac:dyDescent="0.25">
      <c r="B57" s="1" t="s">
        <v>367</v>
      </c>
      <c r="C57" s="1" t="s">
        <v>368</v>
      </c>
      <c r="E57" s="166" t="s">
        <v>382</v>
      </c>
      <c r="F57" s="166" t="s">
        <v>365</v>
      </c>
      <c r="G57" s="166" t="s">
        <v>367</v>
      </c>
      <c r="H57" s="166" t="s">
        <v>368</v>
      </c>
      <c r="I57" s="1"/>
      <c r="J57" s="167" t="s">
        <v>366</v>
      </c>
      <c r="K57" s="167" t="s">
        <v>365</v>
      </c>
      <c r="L57" s="167" t="s">
        <v>367</v>
      </c>
      <c r="M57" s="167" t="s">
        <v>368</v>
      </c>
    </row>
    <row r="58" spans="1:13" x14ac:dyDescent="0.25">
      <c r="A58" s="1" t="s">
        <v>0</v>
      </c>
      <c r="B58" s="152">
        <v>-0.05</v>
      </c>
      <c r="C58" s="152">
        <v>-0.1</v>
      </c>
      <c r="E58" s="151" t="s">
        <v>0</v>
      </c>
      <c r="F58" s="147"/>
      <c r="G58" s="147"/>
      <c r="H58" s="147"/>
    </row>
    <row r="59" spans="1:13" x14ac:dyDescent="0.25">
      <c r="B59" s="1"/>
      <c r="C59" s="1"/>
      <c r="E59" s="147" t="s">
        <v>44</v>
      </c>
      <c r="F59" s="168" t="e">
        <f>F44</f>
        <v>#REF!</v>
      </c>
      <c r="G59" s="168" t="e">
        <f>F59*(1+B58)</f>
        <v>#REF!</v>
      </c>
      <c r="H59" s="168" t="e">
        <f>G59*(1+C58)</f>
        <v>#REF!</v>
      </c>
      <c r="J59" s="12" t="s">
        <v>254</v>
      </c>
      <c r="K59" s="153" t="e">
        <f>F63/F61</f>
        <v>#REF!</v>
      </c>
      <c r="L59" s="153" t="e">
        <f>G63/G61</f>
        <v>#REF!</v>
      </c>
      <c r="M59" s="153" t="e">
        <f>H63/H61</f>
        <v>#REF!</v>
      </c>
    </row>
    <row r="60" spans="1:13" x14ac:dyDescent="0.25">
      <c r="A60" s="1" t="s">
        <v>370</v>
      </c>
      <c r="B60" s="154">
        <v>15000</v>
      </c>
      <c r="C60" s="154">
        <v>25000</v>
      </c>
      <c r="E60" s="147" t="s">
        <v>118</v>
      </c>
      <c r="F60" s="168" t="e">
        <f>F45</f>
        <v>#REF!</v>
      </c>
      <c r="G60" s="168" t="e">
        <f>F60*(1+B58)</f>
        <v>#REF!</v>
      </c>
      <c r="H60" s="168" t="e">
        <f>G60*(1+C58)</f>
        <v>#REF!</v>
      </c>
      <c r="J60" s="12" t="s">
        <v>369</v>
      </c>
      <c r="K60" s="153" t="e">
        <f>F59/F61</f>
        <v>#REF!</v>
      </c>
      <c r="L60" s="153" t="e">
        <f>G59/G61</f>
        <v>#REF!</v>
      </c>
      <c r="M60" s="153" t="e">
        <f>H59/H61</f>
        <v>#REF!</v>
      </c>
    </row>
    <row r="61" spans="1:13" x14ac:dyDescent="0.25">
      <c r="B61" s="1"/>
      <c r="C61" s="1"/>
      <c r="E61" s="151" t="s">
        <v>371</v>
      </c>
      <c r="F61" s="169" t="e">
        <f>SUM(F59:F60)</f>
        <v>#REF!</v>
      </c>
      <c r="G61" s="169" t="e">
        <f>SUM(G59:G60)</f>
        <v>#REF!</v>
      </c>
      <c r="H61" s="169" t="e">
        <f>SUM(H59:H60)</f>
        <v>#REF!</v>
      </c>
      <c r="J61" s="12" t="s">
        <v>372</v>
      </c>
      <c r="K61" s="153" t="e">
        <f>F60/F61</f>
        <v>#REF!</v>
      </c>
      <c r="L61" s="153" t="e">
        <f>G60/G61</f>
        <v>#REF!</v>
      </c>
      <c r="M61" s="153" t="e">
        <f>H60/H61</f>
        <v>#REF!</v>
      </c>
    </row>
    <row r="62" spans="1:13" x14ac:dyDescent="0.25">
      <c r="A62" s="1" t="s">
        <v>374</v>
      </c>
      <c r="B62" s="154">
        <v>10000</v>
      </c>
      <c r="C62" s="155">
        <v>5000</v>
      </c>
      <c r="E62" s="147" t="s">
        <v>11</v>
      </c>
      <c r="F62" s="168" t="e">
        <f>F47</f>
        <v>#REF!</v>
      </c>
      <c r="G62" s="168" t="e">
        <f>F62*(1+B58)</f>
        <v>#REF!</v>
      </c>
      <c r="H62" s="168" t="e">
        <f>G62*(1+C58)</f>
        <v>#REF!</v>
      </c>
      <c r="J62" s="12" t="s">
        <v>373</v>
      </c>
      <c r="K62" s="153" t="e">
        <f>(F60-F62)/F60</f>
        <v>#REF!</v>
      </c>
      <c r="L62" s="153" t="e">
        <f>(G60-G62)/G60</f>
        <v>#REF!</v>
      </c>
      <c r="M62" s="153" t="e">
        <f>(H60-H62)/H60</f>
        <v>#REF!</v>
      </c>
    </row>
    <row r="63" spans="1:13" x14ac:dyDescent="0.25">
      <c r="E63" s="151" t="s">
        <v>375</v>
      </c>
      <c r="F63" s="169" t="e">
        <f>F61-F62</f>
        <v>#REF!</v>
      </c>
      <c r="G63" s="169" t="e">
        <f>G61-G62</f>
        <v>#REF!</v>
      </c>
      <c r="H63" s="169" t="e">
        <f>H61-H62</f>
        <v>#REF!</v>
      </c>
      <c r="J63" s="12" t="s">
        <v>16</v>
      </c>
      <c r="K63" s="156" t="e">
        <f>F68/F61</f>
        <v>#REF!</v>
      </c>
      <c r="L63" s="156" t="e">
        <f>G68/G61</f>
        <v>#REF!</v>
      </c>
      <c r="M63" s="156" t="e">
        <f>H68/H61</f>
        <v>#REF!</v>
      </c>
    </row>
    <row r="64" spans="1:13" x14ac:dyDescent="0.25">
      <c r="E64" s="157" t="s">
        <v>47</v>
      </c>
      <c r="F64" s="168"/>
      <c r="G64" s="168"/>
      <c r="H64" s="168"/>
      <c r="J64" s="12"/>
      <c r="K64" s="162"/>
    </row>
    <row r="65" spans="1:13" x14ac:dyDescent="0.25">
      <c r="E65" s="147" t="s">
        <v>370</v>
      </c>
      <c r="F65" s="168" t="e">
        <f>F50</f>
        <v>#REF!</v>
      </c>
      <c r="G65" s="168" t="e">
        <f>F65+(B60)</f>
        <v>#REF!</v>
      </c>
      <c r="H65" s="168" t="e">
        <f>G65+(C60)</f>
        <v>#REF!</v>
      </c>
      <c r="J65" s="12"/>
      <c r="K65" s="163"/>
    </row>
    <row r="66" spans="1:13" x14ac:dyDescent="0.25">
      <c r="E66" s="147" t="s">
        <v>17</v>
      </c>
      <c r="F66" s="168" t="e">
        <f>F51</f>
        <v>#REF!</v>
      </c>
      <c r="G66" s="168" t="e">
        <f>F66+(B62)</f>
        <v>#REF!</v>
      </c>
      <c r="H66" s="168" t="e">
        <f>G66+(C62)</f>
        <v>#REF!</v>
      </c>
      <c r="J66" s="158"/>
    </row>
    <row r="67" spans="1:13" x14ac:dyDescent="0.25">
      <c r="E67" s="151" t="s">
        <v>15</v>
      </c>
      <c r="F67" s="169" t="e">
        <f>SUM(F65:F66)</f>
        <v>#REF!</v>
      </c>
      <c r="G67" s="169" t="e">
        <f>SUM(G65:G66)</f>
        <v>#REF!</v>
      </c>
      <c r="H67" s="169" t="e">
        <f>SUM(H65:H66)</f>
        <v>#REF!</v>
      </c>
      <c r="J67" s="158"/>
    </row>
    <row r="68" spans="1:13" ht="16.5" thickBot="1" x14ac:dyDescent="0.3">
      <c r="E68" s="159" t="s">
        <v>16</v>
      </c>
      <c r="F68" s="170" t="e">
        <f>F63-F67</f>
        <v>#REF!</v>
      </c>
      <c r="G68" s="170" t="e">
        <f>G63-G67</f>
        <v>#REF!</v>
      </c>
      <c r="H68" s="170" t="e">
        <f>H63-H67</f>
        <v>#REF!</v>
      </c>
      <c r="J68" s="158"/>
    </row>
    <row r="69" spans="1:13" ht="16.5" thickTop="1" x14ac:dyDescent="0.25">
      <c r="E69" s="147"/>
      <c r="F69" s="147"/>
      <c r="G69" s="147"/>
      <c r="H69" s="147"/>
    </row>
    <row r="70" spans="1:13" ht="16.5" thickBot="1" x14ac:dyDescent="0.3">
      <c r="E70" s="147"/>
      <c r="F70" s="147"/>
      <c r="G70" s="147"/>
      <c r="H70" s="147"/>
    </row>
    <row r="71" spans="1:13" ht="16.5" thickBot="1" x14ac:dyDescent="0.3">
      <c r="B71" s="148" t="s">
        <v>380</v>
      </c>
      <c r="E71" s="147"/>
      <c r="F71" s="160"/>
      <c r="G71" s="161" t="s">
        <v>380</v>
      </c>
      <c r="H71" s="147"/>
      <c r="L71" s="148" t="s">
        <v>380</v>
      </c>
    </row>
    <row r="72" spans="1:13" x14ac:dyDescent="0.25">
      <c r="E72" s="150"/>
      <c r="F72" s="147"/>
      <c r="G72" s="147"/>
      <c r="H72" s="147"/>
    </row>
    <row r="73" spans="1:13" x14ac:dyDescent="0.25">
      <c r="B73" s="12" t="s">
        <v>367</v>
      </c>
      <c r="C73" s="12" t="s">
        <v>368</v>
      </c>
      <c r="E73" s="166" t="s">
        <v>382</v>
      </c>
      <c r="F73" s="166" t="s">
        <v>365</v>
      </c>
      <c r="G73" s="166" t="s">
        <v>367</v>
      </c>
      <c r="H73" s="166" t="s">
        <v>368</v>
      </c>
      <c r="I73" s="1"/>
      <c r="J73" s="167" t="s">
        <v>366</v>
      </c>
      <c r="K73" s="167" t="s">
        <v>365</v>
      </c>
      <c r="L73" s="167" t="s">
        <v>367</v>
      </c>
      <c r="M73" s="167" t="s">
        <v>368</v>
      </c>
    </row>
    <row r="74" spans="1:13" x14ac:dyDescent="0.25">
      <c r="A74" s="1" t="s">
        <v>0</v>
      </c>
      <c r="B74" s="152">
        <v>-0.05</v>
      </c>
      <c r="C74" s="152">
        <v>0.1</v>
      </c>
      <c r="E74" s="151" t="s">
        <v>0</v>
      </c>
      <c r="F74" s="147"/>
      <c r="G74" s="147"/>
      <c r="H74" s="147"/>
    </row>
    <row r="75" spans="1:13" x14ac:dyDescent="0.25">
      <c r="B75" s="1"/>
      <c r="C75" s="1"/>
      <c r="E75" s="147" t="s">
        <v>44</v>
      </c>
      <c r="F75" s="168" t="e">
        <f>C28</f>
        <v>#REF!</v>
      </c>
      <c r="G75" s="168" t="e">
        <f>F75*(1+B74)</f>
        <v>#REF!</v>
      </c>
      <c r="H75" s="168" t="e">
        <f>G75*(1+C74)</f>
        <v>#REF!</v>
      </c>
      <c r="J75" s="12" t="s">
        <v>254</v>
      </c>
      <c r="K75" s="153" t="e">
        <f>F79/F77</f>
        <v>#REF!</v>
      </c>
      <c r="L75" s="153" t="e">
        <f>G79/G77</f>
        <v>#REF!</v>
      </c>
      <c r="M75" s="153" t="e">
        <f>H79/H77</f>
        <v>#REF!</v>
      </c>
    </row>
    <row r="76" spans="1:13" x14ac:dyDescent="0.25">
      <c r="A76" s="1" t="s">
        <v>370</v>
      </c>
      <c r="B76" s="154">
        <v>15000</v>
      </c>
      <c r="C76" s="154">
        <v>-5000</v>
      </c>
      <c r="E76" s="147" t="s">
        <v>118</v>
      </c>
      <c r="F76" s="168" t="e">
        <f>C29</f>
        <v>#REF!</v>
      </c>
      <c r="G76" s="168" t="e">
        <f>F76*(1+B74)</f>
        <v>#REF!</v>
      </c>
      <c r="H76" s="168" t="e">
        <f>G76*(1+C74)</f>
        <v>#REF!</v>
      </c>
      <c r="J76" s="12" t="s">
        <v>369</v>
      </c>
      <c r="K76" s="153" t="e">
        <f>F75/F77</f>
        <v>#REF!</v>
      </c>
      <c r="L76" s="153" t="e">
        <f>G75/G77</f>
        <v>#REF!</v>
      </c>
      <c r="M76" s="153" t="e">
        <f>H75/H77</f>
        <v>#REF!</v>
      </c>
    </row>
    <row r="77" spans="1:13" x14ac:dyDescent="0.25">
      <c r="B77" s="1"/>
      <c r="C77" s="1"/>
      <c r="E77" s="151" t="s">
        <v>371</v>
      </c>
      <c r="F77" s="169" t="e">
        <f>SUM(F75:F76)</f>
        <v>#REF!</v>
      </c>
      <c r="G77" s="169" t="e">
        <f>SUM(G75:G76)</f>
        <v>#REF!</v>
      </c>
      <c r="H77" s="169" t="e">
        <f>SUM(H75:H76)</f>
        <v>#REF!</v>
      </c>
      <c r="J77" s="12" t="s">
        <v>372</v>
      </c>
      <c r="K77" s="153" t="e">
        <f>F76/F77</f>
        <v>#REF!</v>
      </c>
      <c r="L77" s="153" t="e">
        <f>G76/G77</f>
        <v>#REF!</v>
      </c>
      <c r="M77" s="153" t="e">
        <f>H76/H77</f>
        <v>#REF!</v>
      </c>
    </row>
    <row r="78" spans="1:13" x14ac:dyDescent="0.25">
      <c r="A78" s="1" t="s">
        <v>374</v>
      </c>
      <c r="B78" s="154">
        <v>10000</v>
      </c>
      <c r="C78" s="155">
        <v>5000</v>
      </c>
      <c r="E78" s="147" t="s">
        <v>11</v>
      </c>
      <c r="F78" s="168" t="e">
        <f>C31</f>
        <v>#REF!</v>
      </c>
      <c r="G78" s="168" t="e">
        <f>F78*(1+B74)</f>
        <v>#REF!</v>
      </c>
      <c r="H78" s="168" t="e">
        <f>G78*(1+C74)</f>
        <v>#REF!</v>
      </c>
      <c r="J78" s="12" t="s">
        <v>373</v>
      </c>
      <c r="K78" s="153" t="e">
        <f>(F76-F78)/F76</f>
        <v>#REF!</v>
      </c>
      <c r="L78" s="153" t="e">
        <f>(G76-G78)/G76</f>
        <v>#REF!</v>
      </c>
      <c r="M78" s="153" t="e">
        <f>(H76-H78)/H76</f>
        <v>#REF!</v>
      </c>
    </row>
    <row r="79" spans="1:13" x14ac:dyDescent="0.25">
      <c r="E79" s="151" t="s">
        <v>375</v>
      </c>
      <c r="F79" s="169" t="e">
        <f>F77-F78</f>
        <v>#REF!</v>
      </c>
      <c r="G79" s="169" t="e">
        <f>G77-G78</f>
        <v>#REF!</v>
      </c>
      <c r="H79" s="169" t="e">
        <f>H77-H78</f>
        <v>#REF!</v>
      </c>
      <c r="J79" s="12" t="s">
        <v>16</v>
      </c>
      <c r="K79" s="156" t="e">
        <f>F84/F77</f>
        <v>#REF!</v>
      </c>
      <c r="L79" s="156" t="e">
        <f>G84/G77</f>
        <v>#REF!</v>
      </c>
      <c r="M79" s="156" t="e">
        <f>H84/H77</f>
        <v>#REF!</v>
      </c>
    </row>
    <row r="80" spans="1:13" x14ac:dyDescent="0.25">
      <c r="E80" s="157" t="s">
        <v>47</v>
      </c>
      <c r="F80" s="168"/>
      <c r="G80" s="168"/>
      <c r="H80" s="168"/>
    </row>
    <row r="81" spans="5:10" x14ac:dyDescent="0.25">
      <c r="E81" s="147" t="s">
        <v>370</v>
      </c>
      <c r="F81" s="168" t="e">
        <f>C34</f>
        <v>#REF!</v>
      </c>
      <c r="G81" s="168" t="e">
        <f>F81+(B76)</f>
        <v>#REF!</v>
      </c>
      <c r="H81" s="168" t="e">
        <f>G81+(C76)</f>
        <v>#REF!</v>
      </c>
    </row>
    <row r="82" spans="5:10" x14ac:dyDescent="0.25">
      <c r="E82" s="147" t="s">
        <v>17</v>
      </c>
      <c r="F82" s="168" t="e">
        <f>C35</f>
        <v>#REF!</v>
      </c>
      <c r="G82" s="168" t="e">
        <f>F82+(B78)</f>
        <v>#REF!</v>
      </c>
      <c r="H82" s="168" t="e">
        <f>G82+(C78)</f>
        <v>#REF!</v>
      </c>
      <c r="J82" s="158"/>
    </row>
    <row r="83" spans="5:10" x14ac:dyDescent="0.25">
      <c r="E83" s="151" t="s">
        <v>15</v>
      </c>
      <c r="F83" s="169" t="e">
        <f>SUM(F81:F82)</f>
        <v>#REF!</v>
      </c>
      <c r="G83" s="169" t="e">
        <f>SUM(G81:G82)</f>
        <v>#REF!</v>
      </c>
      <c r="H83" s="169" t="e">
        <f>SUM(H81:H82)</f>
        <v>#REF!</v>
      </c>
      <c r="J83" s="158"/>
    </row>
    <row r="84" spans="5:10" ht="16.5" thickBot="1" x14ac:dyDescent="0.3">
      <c r="E84" s="159" t="s">
        <v>16</v>
      </c>
      <c r="F84" s="170" t="e">
        <f>F79-F83</f>
        <v>#REF!</v>
      </c>
      <c r="G84" s="170" t="e">
        <f>G79-G83</f>
        <v>#REF!</v>
      </c>
      <c r="H84" s="170" t="e">
        <f>H79-H83</f>
        <v>#REF!</v>
      </c>
      <c r="J84" s="158"/>
    </row>
    <row r="85" spans="5:10" ht="16.5" thickTop="1" x14ac:dyDescent="0.25"/>
  </sheetData>
  <mergeCells count="5">
    <mergeCell ref="A6:H6"/>
    <mergeCell ref="E13:G13"/>
    <mergeCell ref="C14:D14"/>
    <mergeCell ref="G14:H14"/>
    <mergeCell ref="C11:J11"/>
  </mergeCells>
  <conditionalFormatting sqref="D37:E37 G53:H53 G68:H68 G84:H84">
    <cfRule type="cellIs" dxfId="13" priority="1" stopIfTrue="1" operator="lessThan">
      <formula>0</formula>
    </cfRule>
    <cfRule type="cellIs" dxfId="12" priority="2" stopIfTrue="1" operator="greaterThan">
      <formula>0</formula>
    </cfRule>
    <cfRule type="colorScale" priority="3">
      <colorScale>
        <cfvo type="min"/>
        <cfvo type="percentile" val="50"/>
        <cfvo type="max"/>
        <color rgb="FF63BE7B"/>
        <color rgb="FFFFEB84"/>
        <color rgb="FFF8696B"/>
      </colorScale>
    </cfRule>
  </conditionalFormatting>
  <pageMargins left="0.7" right="0.7" top="0.75" bottom="0.75" header="0.3" footer="0.3"/>
  <pageSetup paperSize="9" scale="40"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CD9DB"/>
  </sheetPr>
  <dimension ref="A1:CO173"/>
  <sheetViews>
    <sheetView tabSelected="1" topLeftCell="G95" zoomScaleNormal="100" workbookViewId="0">
      <selection activeCell="Q120" sqref="Q120"/>
    </sheetView>
  </sheetViews>
  <sheetFormatPr defaultRowHeight="15" outlineLevelRow="1" outlineLevelCol="1" x14ac:dyDescent="0.2"/>
  <cols>
    <col min="1" max="1" width="40.85546875" style="199" customWidth="1"/>
    <col min="2" max="2" width="22.5703125" style="199" bestFit="1" customWidth="1"/>
    <col min="3" max="4" width="10.85546875" style="199" customWidth="1"/>
    <col min="5" max="5" width="15.5703125" style="199" customWidth="1"/>
    <col min="6" max="6" width="9.7109375" style="199" bestFit="1" customWidth="1"/>
    <col min="7" max="11" width="10.85546875" style="199" customWidth="1"/>
    <col min="12" max="12" width="11.42578125" style="199" bestFit="1" customWidth="1"/>
    <col min="13" max="13" width="11.85546875" style="199" customWidth="1"/>
    <col min="14" max="14" width="10.85546875" style="199" customWidth="1"/>
    <col min="15" max="15" width="12.28515625" style="199" bestFit="1" customWidth="1"/>
    <col min="16" max="16" width="10.85546875" style="199" customWidth="1" outlineLevel="1"/>
    <col min="17" max="17" width="12" style="200" customWidth="1" outlineLevel="1"/>
    <col min="18" max="18" width="11" style="200" customWidth="1" outlineLevel="1"/>
    <col min="19" max="28" width="11" style="199" customWidth="1" outlineLevel="1"/>
    <col min="29" max="29" width="12.28515625" style="199" bestFit="1" customWidth="1"/>
    <col min="30" max="30" width="7.85546875" style="199" hidden="1" customWidth="1" outlineLevel="1"/>
    <col min="31" max="31" width="12" style="200" hidden="1" customWidth="1" outlineLevel="1"/>
    <col min="32" max="32" width="14.140625" style="200" hidden="1" customWidth="1" outlineLevel="1"/>
    <col min="33" max="42" width="11" style="199" hidden="1" customWidth="1" outlineLevel="1"/>
    <col min="43" max="43" width="12.28515625" style="199" bestFit="1" customWidth="1" collapsed="1"/>
    <col min="44" max="44" width="7.7109375" style="199" bestFit="1" customWidth="1"/>
    <col min="45" max="16384" width="9.140625" style="199"/>
  </cols>
  <sheetData>
    <row r="1" spans="1:33" ht="30.75" thickBot="1" x14ac:dyDescent="0.45">
      <c r="A1" s="278" t="s">
        <v>71</v>
      </c>
      <c r="B1" s="198"/>
      <c r="C1" s="198"/>
      <c r="D1" s="198"/>
      <c r="E1" s="198"/>
      <c r="F1" s="198"/>
      <c r="S1" s="198"/>
      <c r="AG1" s="198"/>
    </row>
    <row r="2" spans="1:33" ht="18.75" thickBot="1" x14ac:dyDescent="0.3">
      <c r="A2" s="279" t="s">
        <v>33</v>
      </c>
      <c r="B2" s="374"/>
      <c r="C2" s="375"/>
      <c r="D2" s="375"/>
      <c r="E2" s="375"/>
      <c r="F2" s="376"/>
      <c r="S2" s="201"/>
      <c r="AG2" s="201"/>
    </row>
    <row r="3" spans="1:33" ht="18.75" thickBot="1" x14ac:dyDescent="0.3">
      <c r="A3" s="279" t="s">
        <v>34</v>
      </c>
      <c r="B3" s="374" t="s">
        <v>427</v>
      </c>
      <c r="C3" s="375"/>
      <c r="D3" s="375"/>
      <c r="E3" s="375"/>
      <c r="F3" s="376"/>
      <c r="S3" s="202"/>
      <c r="AG3" s="202"/>
    </row>
    <row r="4" spans="1:33" ht="18" x14ac:dyDescent="0.2">
      <c r="A4" s="202"/>
      <c r="B4" s="203"/>
      <c r="C4" s="203"/>
      <c r="D4" s="203"/>
      <c r="E4" s="204"/>
      <c r="F4" s="204"/>
      <c r="G4" s="204"/>
      <c r="H4" s="204"/>
      <c r="S4" s="202"/>
      <c r="AG4" s="202"/>
    </row>
    <row r="8" spans="1:33" ht="18" x14ac:dyDescent="0.25">
      <c r="A8" s="205" t="s">
        <v>35</v>
      </c>
    </row>
    <row r="9" spans="1:33" ht="56.25" customHeight="1" x14ac:dyDescent="0.25">
      <c r="A9" s="372" t="s">
        <v>449</v>
      </c>
      <c r="B9" s="373"/>
      <c r="C9" s="373"/>
      <c r="D9" s="373"/>
      <c r="E9" s="373"/>
      <c r="F9" s="373"/>
      <c r="G9" s="373"/>
      <c r="H9" s="373"/>
      <c r="I9" s="373"/>
      <c r="J9" s="373"/>
      <c r="K9" s="373"/>
      <c r="L9" s="373"/>
      <c r="M9" s="373"/>
      <c r="N9" s="373"/>
      <c r="O9" s="373"/>
      <c r="P9" s="373"/>
      <c r="Q9" s="373"/>
      <c r="R9" s="373"/>
      <c r="S9" s="373"/>
      <c r="T9" s="373"/>
      <c r="AE9" s="199"/>
      <c r="AF9" s="199"/>
    </row>
    <row r="10" spans="1:33" ht="15.75" x14ac:dyDescent="0.25">
      <c r="L10" s="206" t="s">
        <v>367</v>
      </c>
      <c r="M10" s="206" t="s">
        <v>368</v>
      </c>
      <c r="N10" s="206" t="s">
        <v>403</v>
      </c>
    </row>
    <row r="11" spans="1:33" ht="23.25" x14ac:dyDescent="0.35">
      <c r="A11" s="207"/>
      <c r="B11" s="208" t="s">
        <v>36</v>
      </c>
      <c r="C11" s="208"/>
      <c r="D11" s="208"/>
      <c r="G11" s="205"/>
      <c r="H11" s="205"/>
      <c r="I11" s="205"/>
      <c r="J11" s="205"/>
      <c r="K11" s="205"/>
      <c r="L11" s="206" t="s">
        <v>187</v>
      </c>
      <c r="M11" s="206" t="s">
        <v>188</v>
      </c>
      <c r="N11" s="206" t="s">
        <v>402</v>
      </c>
      <c r="O11" s="205"/>
    </row>
    <row r="12" spans="1:33" ht="18" x14ac:dyDescent="0.25">
      <c r="A12" s="207"/>
      <c r="B12" s="205">
        <v>1</v>
      </c>
      <c r="C12" s="205"/>
      <c r="D12" s="205"/>
      <c r="E12" s="205" t="s">
        <v>37</v>
      </c>
      <c r="F12" s="205"/>
      <c r="G12" s="205"/>
      <c r="H12" s="205"/>
      <c r="I12" s="205"/>
      <c r="J12" s="205"/>
      <c r="K12" s="209"/>
      <c r="L12" s="266">
        <v>44378</v>
      </c>
      <c r="M12" s="205"/>
      <c r="N12" s="205"/>
      <c r="O12" s="205"/>
    </row>
    <row r="13" spans="1:33" ht="18" x14ac:dyDescent="0.25">
      <c r="B13" s="210">
        <v>2</v>
      </c>
      <c r="C13" s="210"/>
      <c r="D13" s="210"/>
      <c r="E13" s="205" t="s">
        <v>98</v>
      </c>
      <c r="F13" s="205"/>
      <c r="G13" s="205"/>
      <c r="H13" s="205"/>
      <c r="I13" s="205"/>
      <c r="J13" s="205"/>
      <c r="K13" s="205"/>
      <c r="L13" s="211"/>
      <c r="M13" s="264">
        <v>0.3</v>
      </c>
      <c r="N13" s="367">
        <v>0.15</v>
      </c>
      <c r="O13" s="205"/>
    </row>
    <row r="14" spans="1:33" ht="18" x14ac:dyDescent="0.25">
      <c r="B14" s="210">
        <v>3</v>
      </c>
      <c r="C14" s="210"/>
      <c r="D14" s="210"/>
      <c r="E14" s="205" t="s">
        <v>99</v>
      </c>
      <c r="F14" s="205"/>
      <c r="G14" s="205"/>
      <c r="H14" s="205"/>
      <c r="I14" s="205"/>
      <c r="J14" s="205"/>
      <c r="K14" s="205"/>
      <c r="L14" s="211"/>
      <c r="M14" s="367">
        <v>0.3</v>
      </c>
      <c r="N14" s="367">
        <v>0.15</v>
      </c>
      <c r="O14" s="205"/>
    </row>
    <row r="15" spans="1:33" ht="18" x14ac:dyDescent="0.25">
      <c r="B15" s="205">
        <v>4</v>
      </c>
      <c r="C15" s="210"/>
      <c r="D15" s="210"/>
      <c r="E15" s="205" t="s">
        <v>142</v>
      </c>
      <c r="F15" s="205"/>
      <c r="G15" s="205"/>
      <c r="H15" s="205"/>
      <c r="I15" s="205"/>
      <c r="J15" s="205"/>
      <c r="K15" s="205"/>
      <c r="L15" s="211"/>
      <c r="M15" s="265"/>
      <c r="N15" s="265"/>
      <c r="O15" s="205"/>
    </row>
    <row r="16" spans="1:33" ht="18" x14ac:dyDescent="0.25">
      <c r="B16" s="210">
        <v>5</v>
      </c>
      <c r="C16" s="205"/>
      <c r="D16" s="205"/>
      <c r="E16" s="205" t="s">
        <v>448</v>
      </c>
      <c r="F16" s="205"/>
      <c r="G16" s="205"/>
      <c r="H16" s="205"/>
      <c r="I16" s="205"/>
      <c r="J16" s="205"/>
      <c r="K16" s="205"/>
      <c r="L16" s="264">
        <v>0.63</v>
      </c>
      <c r="M16" s="367">
        <v>0.63</v>
      </c>
      <c r="N16" s="367">
        <v>0.63</v>
      </c>
      <c r="O16" s="205"/>
      <c r="P16" s="205"/>
      <c r="Q16" s="199"/>
      <c r="S16" s="200"/>
      <c r="AE16" s="199"/>
      <c r="AG16" s="200"/>
    </row>
    <row r="17" spans="1:44" ht="18" x14ac:dyDescent="0.25">
      <c r="B17" s="210">
        <v>6</v>
      </c>
      <c r="C17" s="205"/>
      <c r="D17" s="205"/>
      <c r="E17" s="205" t="s">
        <v>106</v>
      </c>
      <c r="F17" s="205"/>
      <c r="H17" s="205"/>
      <c r="I17" s="205"/>
      <c r="J17" s="205"/>
      <c r="K17" s="205"/>
      <c r="L17" s="211"/>
      <c r="M17" s="402">
        <v>1.4999999999999999E-2</v>
      </c>
      <c r="N17" s="402">
        <v>1.4999999999999999E-2</v>
      </c>
      <c r="O17" s="205"/>
      <c r="P17" s="205"/>
      <c r="Q17" s="199"/>
      <c r="S17" s="200"/>
      <c r="AE17" s="199"/>
      <c r="AG17" s="200"/>
    </row>
    <row r="18" spans="1:44" ht="18" x14ac:dyDescent="0.25">
      <c r="B18" s="205">
        <v>7</v>
      </c>
      <c r="C18" s="205"/>
      <c r="D18" s="205"/>
      <c r="E18" s="205" t="s">
        <v>38</v>
      </c>
      <c r="F18" s="205"/>
      <c r="H18" s="205"/>
      <c r="I18" s="205"/>
      <c r="J18" s="205"/>
      <c r="K18" s="205"/>
      <c r="L18" s="211"/>
      <c r="M18" s="367">
        <v>0.03</v>
      </c>
      <c r="N18" s="367">
        <v>0.03</v>
      </c>
      <c r="O18" s="205"/>
      <c r="P18" s="205"/>
      <c r="Q18" s="199"/>
      <c r="S18" s="200"/>
      <c r="AE18" s="199"/>
      <c r="AG18" s="200"/>
    </row>
    <row r="19" spans="1:44" ht="18" x14ac:dyDescent="0.25">
      <c r="B19" s="210">
        <v>8</v>
      </c>
      <c r="C19" s="205"/>
      <c r="D19" s="205"/>
      <c r="E19" s="205" t="s">
        <v>39</v>
      </c>
      <c r="F19" s="205"/>
      <c r="H19" s="205"/>
      <c r="I19" s="205"/>
      <c r="J19" s="205"/>
      <c r="K19" s="205"/>
      <c r="L19" s="211"/>
      <c r="M19" s="265"/>
      <c r="N19" s="265"/>
      <c r="O19" s="205"/>
      <c r="P19" s="205"/>
      <c r="Q19" s="199"/>
      <c r="S19" s="200"/>
      <c r="AE19" s="199"/>
      <c r="AG19" s="200"/>
    </row>
    <row r="20" spans="1:44" ht="18" x14ac:dyDescent="0.25">
      <c r="B20" s="210">
        <v>9</v>
      </c>
      <c r="C20" s="205"/>
      <c r="D20" s="205"/>
      <c r="E20" s="205" t="s">
        <v>40</v>
      </c>
      <c r="F20" s="205"/>
      <c r="H20" s="205"/>
      <c r="I20" s="205"/>
      <c r="J20" s="205"/>
      <c r="K20" s="205"/>
      <c r="L20" s="205"/>
      <c r="M20" s="205"/>
      <c r="N20" s="205"/>
      <c r="O20" s="205"/>
      <c r="P20" s="205"/>
      <c r="Q20" s="199"/>
      <c r="S20" s="200"/>
      <c r="AE20" s="199"/>
      <c r="AG20" s="200"/>
    </row>
    <row r="21" spans="1:44" ht="18" x14ac:dyDescent="0.25">
      <c r="B21" s="205">
        <v>10</v>
      </c>
      <c r="C21" s="205"/>
      <c r="D21" s="205"/>
      <c r="E21" s="212" t="s">
        <v>247</v>
      </c>
      <c r="F21" s="212"/>
      <c r="H21" s="212"/>
      <c r="I21" s="205"/>
      <c r="J21" s="205"/>
      <c r="L21" s="267"/>
      <c r="M21" s="213"/>
      <c r="O21" s="205"/>
      <c r="P21" s="205"/>
      <c r="Q21" s="199"/>
      <c r="S21" s="200"/>
      <c r="AE21" s="199"/>
      <c r="AG21" s="200"/>
    </row>
    <row r="22" spans="1:44" ht="18" x14ac:dyDescent="0.25">
      <c r="B22" s="210">
        <v>11</v>
      </c>
      <c r="C22" s="212"/>
      <c r="D22" s="212"/>
      <c r="E22" s="212" t="s">
        <v>246</v>
      </c>
      <c r="L22" s="266">
        <v>44471</v>
      </c>
      <c r="N22" s="205"/>
      <c r="O22" s="205"/>
    </row>
    <row r="23" spans="1:44" ht="18" x14ac:dyDescent="0.25">
      <c r="B23" s="212"/>
      <c r="C23" s="212"/>
      <c r="D23" s="212"/>
      <c r="E23" s="212"/>
      <c r="F23" s="212"/>
      <c r="G23" s="212"/>
      <c r="H23" s="205"/>
      <c r="I23" s="205"/>
      <c r="J23" s="205"/>
      <c r="K23" s="205"/>
      <c r="L23" s="205"/>
      <c r="M23" s="205"/>
      <c r="N23" s="205"/>
      <c r="O23" s="205"/>
    </row>
    <row r="24" spans="1:44" s="205" customFormat="1" ht="18" x14ac:dyDescent="0.25">
      <c r="A24" s="205" t="s">
        <v>73</v>
      </c>
      <c r="E24" s="212"/>
      <c r="F24" s="212"/>
      <c r="G24" s="212"/>
    </row>
    <row r="25" spans="1:44" s="205" customFormat="1" ht="18" x14ac:dyDescent="0.25">
      <c r="A25" s="205" t="s">
        <v>226</v>
      </c>
    </row>
    <row r="26" spans="1:44" ht="18" x14ac:dyDescent="0.25">
      <c r="A26" s="205" t="s">
        <v>225</v>
      </c>
      <c r="B26" s="212"/>
      <c r="C26" s="212"/>
      <c r="D26" s="212"/>
      <c r="E26" s="205"/>
      <c r="F26" s="205"/>
      <c r="G26" s="205"/>
      <c r="H26" s="205"/>
      <c r="I26" s="205"/>
      <c r="J26" s="205"/>
      <c r="K26" s="205"/>
      <c r="L26" s="205"/>
      <c r="M26" s="205"/>
      <c r="N26" s="205"/>
      <c r="O26" s="205"/>
      <c r="U26" s="95"/>
      <c r="V26" s="95"/>
      <c r="W26" s="95"/>
      <c r="X26" s="95"/>
      <c r="Y26" s="95"/>
      <c r="Z26" s="95"/>
      <c r="AA26" s="95"/>
      <c r="AB26" s="95"/>
      <c r="AC26" s="95"/>
      <c r="AD26" s="95"/>
      <c r="AI26" s="95"/>
      <c r="AJ26" s="95"/>
      <c r="AK26" s="95"/>
      <c r="AL26" s="95"/>
      <c r="AM26" s="95"/>
      <c r="AN26" s="95"/>
      <c r="AO26" s="95"/>
      <c r="AP26" s="95"/>
      <c r="AQ26" s="95"/>
      <c r="AR26" s="95"/>
    </row>
    <row r="27" spans="1:44" ht="18" x14ac:dyDescent="0.25">
      <c r="A27" s="205" t="s">
        <v>224</v>
      </c>
      <c r="B27" s="212"/>
      <c r="C27" s="212"/>
      <c r="D27" s="212"/>
      <c r="E27" s="212"/>
      <c r="F27" s="212"/>
      <c r="G27" s="212"/>
      <c r="H27" s="205"/>
      <c r="I27" s="205"/>
      <c r="J27" s="205"/>
      <c r="K27" s="205"/>
      <c r="L27" s="205"/>
      <c r="M27" s="205"/>
      <c r="N27" s="205"/>
      <c r="O27" s="205"/>
    </row>
    <row r="28" spans="1:44" ht="18" x14ac:dyDescent="0.25">
      <c r="A28" s="205" t="s">
        <v>230</v>
      </c>
      <c r="E28" s="212"/>
      <c r="F28" s="212"/>
      <c r="G28" s="212"/>
      <c r="H28" s="205"/>
      <c r="I28" s="205"/>
      <c r="J28" s="205"/>
      <c r="K28" s="205"/>
      <c r="L28" s="205"/>
      <c r="M28" s="205"/>
      <c r="N28" s="205"/>
    </row>
    <row r="30" spans="1:44" ht="18" x14ac:dyDescent="0.25">
      <c r="A30" s="205" t="s">
        <v>97</v>
      </c>
    </row>
    <row r="31" spans="1:44" ht="18" x14ac:dyDescent="0.25">
      <c r="A31" s="205" t="s">
        <v>134</v>
      </c>
    </row>
    <row r="33" spans="1:43" ht="15.75" x14ac:dyDescent="0.25">
      <c r="A33" s="206" t="s">
        <v>41</v>
      </c>
    </row>
    <row r="34" spans="1:43" x14ac:dyDescent="0.2">
      <c r="B34" s="200"/>
      <c r="C34" s="200"/>
      <c r="Q34" s="199"/>
      <c r="R34" s="199"/>
      <c r="S34" s="200"/>
      <c r="AE34" s="199"/>
      <c r="AF34" s="199"/>
      <c r="AG34" s="200"/>
    </row>
    <row r="35" spans="1:43" ht="15.75" x14ac:dyDescent="0.25">
      <c r="B35" s="214" t="s">
        <v>405</v>
      </c>
      <c r="C35" s="215">
        <f>C65</f>
        <v>44378</v>
      </c>
      <c r="D35" s="215">
        <f t="shared" ref="D35:O35" si="0">D65</f>
        <v>44409</v>
      </c>
      <c r="E35" s="215">
        <f t="shared" si="0"/>
        <v>44440</v>
      </c>
      <c r="F35" s="215">
        <f t="shared" si="0"/>
        <v>44471</v>
      </c>
      <c r="G35" s="215">
        <f t="shared" si="0"/>
        <v>44502</v>
      </c>
      <c r="H35" s="215">
        <f t="shared" si="0"/>
        <v>44533</v>
      </c>
      <c r="I35" s="215">
        <f t="shared" si="0"/>
        <v>44564</v>
      </c>
      <c r="J35" s="215">
        <f t="shared" si="0"/>
        <v>44595</v>
      </c>
      <c r="K35" s="215">
        <f t="shared" si="0"/>
        <v>44626</v>
      </c>
      <c r="L35" s="215">
        <f t="shared" si="0"/>
        <v>44657</v>
      </c>
      <c r="M35" s="215">
        <f t="shared" si="0"/>
        <v>44688</v>
      </c>
      <c r="N35" s="215">
        <f t="shared" si="0"/>
        <v>44719</v>
      </c>
      <c r="O35" s="216" t="str">
        <f t="shared" si="0"/>
        <v>Year 1</v>
      </c>
      <c r="P35" s="217"/>
      <c r="Q35" s="215">
        <f>Q65</f>
        <v>44750</v>
      </c>
      <c r="R35" s="215">
        <f t="shared" ref="R35:AB35" si="1">R65</f>
        <v>44781</v>
      </c>
      <c r="S35" s="215">
        <f t="shared" si="1"/>
        <v>44812</v>
      </c>
      <c r="T35" s="215">
        <f t="shared" si="1"/>
        <v>44843</v>
      </c>
      <c r="U35" s="215">
        <f t="shared" si="1"/>
        <v>44874</v>
      </c>
      <c r="V35" s="215">
        <f t="shared" si="1"/>
        <v>44905</v>
      </c>
      <c r="W35" s="215">
        <f t="shared" si="1"/>
        <v>44936</v>
      </c>
      <c r="X35" s="215">
        <f t="shared" si="1"/>
        <v>44967</v>
      </c>
      <c r="Y35" s="215">
        <f t="shared" si="1"/>
        <v>44998</v>
      </c>
      <c r="Z35" s="215">
        <f t="shared" si="1"/>
        <v>45029</v>
      </c>
      <c r="AA35" s="215">
        <f t="shared" si="1"/>
        <v>45060</v>
      </c>
      <c r="AB35" s="215">
        <f t="shared" si="1"/>
        <v>45091</v>
      </c>
      <c r="AC35" s="217"/>
      <c r="AD35" s="217"/>
      <c r="AE35" s="217"/>
      <c r="AF35" s="217"/>
      <c r="AG35" s="217"/>
      <c r="AH35" s="217"/>
      <c r="AI35" s="217"/>
      <c r="AJ35" s="217"/>
      <c r="AK35" s="217"/>
      <c r="AL35" s="217"/>
      <c r="AM35" s="217"/>
      <c r="AN35" s="217"/>
      <c r="AO35" s="217"/>
      <c r="AP35" s="217"/>
      <c r="AQ35" s="217"/>
    </row>
    <row r="36" spans="1:43" x14ac:dyDescent="0.2">
      <c r="A36" s="370" t="s">
        <v>428</v>
      </c>
      <c r="B36" s="370"/>
      <c r="C36" s="268">
        <v>2</v>
      </c>
      <c r="D36" s="268">
        <v>2</v>
      </c>
      <c r="E36" s="268">
        <v>3</v>
      </c>
      <c r="F36" s="268">
        <v>4</v>
      </c>
      <c r="G36" s="268">
        <v>4</v>
      </c>
      <c r="H36" s="268">
        <v>5</v>
      </c>
      <c r="I36" s="268">
        <v>5</v>
      </c>
      <c r="J36" s="268">
        <v>5</v>
      </c>
      <c r="K36" s="268">
        <v>4</v>
      </c>
      <c r="L36" s="268">
        <v>4</v>
      </c>
      <c r="M36" s="268">
        <v>4</v>
      </c>
      <c r="N36" s="268">
        <v>4</v>
      </c>
      <c r="P36" s="218"/>
      <c r="Q36" s="268">
        <v>4</v>
      </c>
      <c r="R36" s="268">
        <v>4</v>
      </c>
      <c r="S36" s="268">
        <v>4</v>
      </c>
      <c r="T36" s="268">
        <v>5</v>
      </c>
      <c r="U36" s="268">
        <v>6</v>
      </c>
      <c r="V36" s="268">
        <v>7</v>
      </c>
      <c r="W36" s="268">
        <v>7</v>
      </c>
      <c r="X36" s="268">
        <v>6</v>
      </c>
      <c r="Y36" s="268">
        <v>5</v>
      </c>
      <c r="Z36" s="268">
        <v>5</v>
      </c>
      <c r="AA36" s="268">
        <v>5</v>
      </c>
      <c r="AB36" s="268">
        <v>5</v>
      </c>
      <c r="AC36" s="218"/>
      <c r="AD36" s="218"/>
      <c r="AE36" s="218"/>
      <c r="AF36" s="218"/>
      <c r="AG36" s="219"/>
      <c r="AH36" s="218"/>
      <c r="AI36" s="218"/>
      <c r="AJ36" s="218"/>
      <c r="AK36" s="218"/>
      <c r="AL36" s="218"/>
      <c r="AM36" s="218"/>
      <c r="AN36" s="218"/>
      <c r="AO36" s="218"/>
      <c r="AP36" s="218"/>
      <c r="AQ36" s="218"/>
    </row>
    <row r="37" spans="1:43" x14ac:dyDescent="0.2">
      <c r="A37" s="370" t="s">
        <v>429</v>
      </c>
      <c r="B37" s="370"/>
      <c r="C37" s="268">
        <f>5*4</f>
        <v>20</v>
      </c>
      <c r="D37" s="268">
        <f t="shared" ref="D37:N37" si="2">5*4</f>
        <v>20</v>
      </c>
      <c r="E37" s="268">
        <f t="shared" si="2"/>
        <v>20</v>
      </c>
      <c r="F37" s="268">
        <f t="shared" si="2"/>
        <v>20</v>
      </c>
      <c r="G37" s="268">
        <f t="shared" si="2"/>
        <v>20</v>
      </c>
      <c r="H37" s="268">
        <f t="shared" si="2"/>
        <v>20</v>
      </c>
      <c r="I37" s="268">
        <f t="shared" si="2"/>
        <v>20</v>
      </c>
      <c r="J37" s="268">
        <f t="shared" si="2"/>
        <v>20</v>
      </c>
      <c r="K37" s="268">
        <f t="shared" si="2"/>
        <v>20</v>
      </c>
      <c r="L37" s="268">
        <f t="shared" si="2"/>
        <v>20</v>
      </c>
      <c r="M37" s="268">
        <f t="shared" si="2"/>
        <v>20</v>
      </c>
      <c r="N37" s="268">
        <f t="shared" si="2"/>
        <v>20</v>
      </c>
      <c r="Q37" s="268">
        <f>5*4</f>
        <v>20</v>
      </c>
      <c r="R37" s="268">
        <f t="shared" ref="R37:AB37" si="3">5*4</f>
        <v>20</v>
      </c>
      <c r="S37" s="268">
        <f t="shared" si="3"/>
        <v>20</v>
      </c>
      <c r="T37" s="268">
        <f t="shared" si="3"/>
        <v>20</v>
      </c>
      <c r="U37" s="268">
        <f t="shared" si="3"/>
        <v>20</v>
      </c>
      <c r="V37" s="268">
        <f t="shared" si="3"/>
        <v>20</v>
      </c>
      <c r="W37" s="268">
        <f t="shared" si="3"/>
        <v>20</v>
      </c>
      <c r="X37" s="268">
        <f t="shared" si="3"/>
        <v>20</v>
      </c>
      <c r="Y37" s="268">
        <f t="shared" si="3"/>
        <v>20</v>
      </c>
      <c r="Z37" s="268">
        <f t="shared" si="3"/>
        <v>20</v>
      </c>
      <c r="AA37" s="268">
        <f t="shared" si="3"/>
        <v>20</v>
      </c>
      <c r="AB37" s="268">
        <f t="shared" si="3"/>
        <v>20</v>
      </c>
      <c r="AE37" s="199"/>
      <c r="AF37" s="199"/>
      <c r="AG37" s="214"/>
    </row>
    <row r="38" spans="1:43" x14ac:dyDescent="0.2">
      <c r="A38" s="370" t="s">
        <v>430</v>
      </c>
      <c r="B38" s="370"/>
      <c r="C38" s="220">
        <f>C36*C37</f>
        <v>40</v>
      </c>
      <c r="D38" s="220">
        <f t="shared" ref="D38:N38" si="4">D36*D37</f>
        <v>40</v>
      </c>
      <c r="E38" s="220">
        <f t="shared" si="4"/>
        <v>60</v>
      </c>
      <c r="F38" s="220">
        <f t="shared" si="4"/>
        <v>80</v>
      </c>
      <c r="G38" s="220">
        <f t="shared" si="4"/>
        <v>80</v>
      </c>
      <c r="H38" s="220">
        <f t="shared" si="4"/>
        <v>100</v>
      </c>
      <c r="I38" s="220">
        <f t="shared" si="4"/>
        <v>100</v>
      </c>
      <c r="J38" s="220">
        <f t="shared" si="4"/>
        <v>100</v>
      </c>
      <c r="K38" s="220">
        <f t="shared" si="4"/>
        <v>80</v>
      </c>
      <c r="L38" s="220">
        <f t="shared" si="4"/>
        <v>80</v>
      </c>
      <c r="M38" s="220">
        <f t="shared" si="4"/>
        <v>80</v>
      </c>
      <c r="N38" s="220">
        <f t="shared" si="4"/>
        <v>80</v>
      </c>
      <c r="O38" s="214"/>
      <c r="P38" s="214"/>
      <c r="Q38" s="220">
        <f>Q36*Q37</f>
        <v>80</v>
      </c>
      <c r="R38" s="220">
        <f t="shared" ref="R38:AB38" si="5">R36*R37</f>
        <v>80</v>
      </c>
      <c r="S38" s="220">
        <f t="shared" si="5"/>
        <v>80</v>
      </c>
      <c r="T38" s="220">
        <f t="shared" si="5"/>
        <v>100</v>
      </c>
      <c r="U38" s="220">
        <f t="shared" si="5"/>
        <v>120</v>
      </c>
      <c r="V38" s="220">
        <f t="shared" si="5"/>
        <v>140</v>
      </c>
      <c r="W38" s="220">
        <f t="shared" si="5"/>
        <v>140</v>
      </c>
      <c r="X38" s="220">
        <f t="shared" si="5"/>
        <v>120</v>
      </c>
      <c r="Y38" s="220">
        <f t="shared" si="5"/>
        <v>100</v>
      </c>
      <c r="Z38" s="220">
        <f t="shared" si="5"/>
        <v>100</v>
      </c>
      <c r="AA38" s="220">
        <f t="shared" si="5"/>
        <v>100</v>
      </c>
      <c r="AB38" s="220">
        <f t="shared" si="5"/>
        <v>100</v>
      </c>
      <c r="AE38" s="199"/>
      <c r="AF38" s="199"/>
      <c r="AG38" s="214"/>
    </row>
    <row r="39" spans="1:43" x14ac:dyDescent="0.2">
      <c r="A39" s="370" t="s">
        <v>431</v>
      </c>
      <c r="B39" s="370"/>
      <c r="C39" s="269">
        <v>94.5</v>
      </c>
      <c r="D39" s="269">
        <v>94.5</v>
      </c>
      <c r="E39" s="269">
        <v>94.5</v>
      </c>
      <c r="F39" s="269">
        <v>94.5</v>
      </c>
      <c r="G39" s="269">
        <v>94.5</v>
      </c>
      <c r="H39" s="269">
        <v>94.5</v>
      </c>
      <c r="I39" s="269">
        <v>94.5</v>
      </c>
      <c r="J39" s="269">
        <v>94.5</v>
      </c>
      <c r="K39" s="269">
        <v>94.5</v>
      </c>
      <c r="L39" s="269">
        <v>94.5</v>
      </c>
      <c r="M39" s="269">
        <v>94.5</v>
      </c>
      <c r="N39" s="269">
        <v>94.5</v>
      </c>
      <c r="Q39" s="269">
        <v>94.5</v>
      </c>
      <c r="R39" s="269">
        <v>94.5</v>
      </c>
      <c r="S39" s="269">
        <v>94.5</v>
      </c>
      <c r="T39" s="269">
        <v>94.5</v>
      </c>
      <c r="U39" s="269">
        <v>94.5</v>
      </c>
      <c r="V39" s="269">
        <v>94.5</v>
      </c>
      <c r="W39" s="269">
        <v>94.5</v>
      </c>
      <c r="X39" s="269">
        <v>94.5</v>
      </c>
      <c r="Y39" s="269">
        <v>94.5</v>
      </c>
      <c r="Z39" s="269">
        <v>94.5</v>
      </c>
      <c r="AA39" s="269">
        <v>94.5</v>
      </c>
      <c r="AB39" s="269">
        <v>94.5</v>
      </c>
      <c r="AE39" s="199"/>
      <c r="AF39" s="199"/>
      <c r="AG39" s="214"/>
    </row>
    <row r="40" spans="1:43" ht="15.75" thickBot="1" x14ac:dyDescent="0.25">
      <c r="A40" s="370" t="s">
        <v>432</v>
      </c>
      <c r="B40" s="370"/>
      <c r="C40" s="221">
        <f>C38*C39</f>
        <v>3780</v>
      </c>
      <c r="D40" s="221">
        <f t="shared" ref="D40:N40" si="6">D38*D39</f>
        <v>3780</v>
      </c>
      <c r="E40" s="221">
        <f t="shared" si="6"/>
        <v>5670</v>
      </c>
      <c r="F40" s="221">
        <f t="shared" si="6"/>
        <v>7560</v>
      </c>
      <c r="G40" s="221">
        <f t="shared" si="6"/>
        <v>7560</v>
      </c>
      <c r="H40" s="221">
        <f t="shared" si="6"/>
        <v>9450</v>
      </c>
      <c r="I40" s="221">
        <f t="shared" si="6"/>
        <v>9450</v>
      </c>
      <c r="J40" s="221">
        <f t="shared" si="6"/>
        <v>9450</v>
      </c>
      <c r="K40" s="221">
        <f t="shared" si="6"/>
        <v>7560</v>
      </c>
      <c r="L40" s="221">
        <f t="shared" si="6"/>
        <v>7560</v>
      </c>
      <c r="M40" s="221">
        <f t="shared" si="6"/>
        <v>7560</v>
      </c>
      <c r="N40" s="221">
        <f t="shared" si="6"/>
        <v>7560</v>
      </c>
      <c r="O40" s="214"/>
      <c r="P40" s="214"/>
      <c r="Q40" s="221">
        <f>Q38*Q39</f>
        <v>7560</v>
      </c>
      <c r="R40" s="221">
        <f t="shared" ref="R40:AB40" si="7">R38*R39</f>
        <v>7560</v>
      </c>
      <c r="S40" s="221">
        <f t="shared" si="7"/>
        <v>7560</v>
      </c>
      <c r="T40" s="221">
        <f t="shared" si="7"/>
        <v>9450</v>
      </c>
      <c r="U40" s="221">
        <f t="shared" si="7"/>
        <v>11340</v>
      </c>
      <c r="V40" s="221">
        <f t="shared" si="7"/>
        <v>13230</v>
      </c>
      <c r="W40" s="221">
        <f t="shared" si="7"/>
        <v>13230</v>
      </c>
      <c r="X40" s="221">
        <f t="shared" si="7"/>
        <v>11340</v>
      </c>
      <c r="Y40" s="221">
        <f t="shared" si="7"/>
        <v>9450</v>
      </c>
      <c r="Z40" s="221">
        <f t="shared" si="7"/>
        <v>9450</v>
      </c>
      <c r="AA40" s="221">
        <f t="shared" si="7"/>
        <v>9450</v>
      </c>
      <c r="AB40" s="221">
        <f t="shared" si="7"/>
        <v>9450</v>
      </c>
      <c r="AE40" s="199"/>
      <c r="AF40" s="199"/>
      <c r="AG40" s="214"/>
    </row>
    <row r="41" spans="1:43" ht="15.75" thickTop="1" x14ac:dyDescent="0.2">
      <c r="A41" s="197"/>
      <c r="B41" s="197"/>
      <c r="C41" s="222"/>
      <c r="D41" s="222"/>
      <c r="E41" s="222"/>
      <c r="F41" s="222"/>
      <c r="G41" s="222"/>
      <c r="H41" s="222"/>
      <c r="I41" s="222"/>
      <c r="J41" s="222"/>
      <c r="K41" s="222"/>
      <c r="L41" s="222"/>
      <c r="M41" s="222"/>
      <c r="N41" s="222"/>
      <c r="Q41" s="222"/>
      <c r="R41" s="222"/>
      <c r="S41" s="222"/>
      <c r="T41" s="222"/>
      <c r="U41" s="222"/>
      <c r="V41" s="222"/>
      <c r="W41" s="222"/>
      <c r="X41" s="222"/>
      <c r="Y41" s="222"/>
      <c r="Z41" s="222"/>
      <c r="AA41" s="222"/>
      <c r="AB41" s="222"/>
      <c r="AE41" s="199"/>
      <c r="AF41" s="199"/>
      <c r="AG41" s="214"/>
    </row>
    <row r="42" spans="1:43" x14ac:dyDescent="0.2">
      <c r="A42" s="197" t="s">
        <v>433</v>
      </c>
      <c r="B42" s="197"/>
      <c r="C42" s="223">
        <f>C36*1*C37/(7.5*C37)</f>
        <v>0.26666666666666666</v>
      </c>
      <c r="D42" s="223">
        <f t="shared" ref="D42:N42" si="8">D36*1*D37/(7.5*D37)</f>
        <v>0.26666666666666666</v>
      </c>
      <c r="E42" s="223">
        <f t="shared" si="8"/>
        <v>0.4</v>
      </c>
      <c r="F42" s="223">
        <f t="shared" si="8"/>
        <v>0.53333333333333333</v>
      </c>
      <c r="G42" s="223">
        <f t="shared" si="8"/>
        <v>0.53333333333333333</v>
      </c>
      <c r="H42" s="223">
        <f t="shared" si="8"/>
        <v>0.66666666666666663</v>
      </c>
      <c r="I42" s="223">
        <f t="shared" si="8"/>
        <v>0.66666666666666663</v>
      </c>
      <c r="J42" s="223">
        <f t="shared" si="8"/>
        <v>0.66666666666666663</v>
      </c>
      <c r="K42" s="223">
        <f t="shared" si="8"/>
        <v>0.53333333333333333</v>
      </c>
      <c r="L42" s="223">
        <f t="shared" si="8"/>
        <v>0.53333333333333333</v>
      </c>
      <c r="M42" s="223">
        <f t="shared" si="8"/>
        <v>0.53333333333333333</v>
      </c>
      <c r="N42" s="223">
        <f t="shared" si="8"/>
        <v>0.53333333333333333</v>
      </c>
      <c r="Q42" s="223">
        <f>Q36*1*Q37/(7.5*Q37)</f>
        <v>0.53333333333333333</v>
      </c>
      <c r="R42" s="223">
        <f t="shared" ref="R42:AB42" si="9">R36*1*R37/(7.5*R37)</f>
        <v>0.53333333333333333</v>
      </c>
      <c r="S42" s="223">
        <f t="shared" si="9"/>
        <v>0.53333333333333333</v>
      </c>
      <c r="T42" s="223">
        <f t="shared" si="9"/>
        <v>0.66666666666666663</v>
      </c>
      <c r="U42" s="223">
        <f t="shared" si="9"/>
        <v>0.8</v>
      </c>
      <c r="V42" s="223">
        <f t="shared" si="9"/>
        <v>0.93333333333333335</v>
      </c>
      <c r="W42" s="223">
        <f t="shared" si="9"/>
        <v>0.93333333333333335</v>
      </c>
      <c r="X42" s="223">
        <f t="shared" si="9"/>
        <v>0.8</v>
      </c>
      <c r="Y42" s="223">
        <f t="shared" si="9"/>
        <v>0.66666666666666663</v>
      </c>
      <c r="Z42" s="223">
        <f t="shared" si="9"/>
        <v>0.66666666666666663</v>
      </c>
      <c r="AA42" s="223">
        <f t="shared" si="9"/>
        <v>0.66666666666666663</v>
      </c>
      <c r="AB42" s="223">
        <f t="shared" si="9"/>
        <v>0.66666666666666663</v>
      </c>
      <c r="AE42" s="199"/>
      <c r="AF42" s="199"/>
      <c r="AG42" s="214"/>
    </row>
    <row r="43" spans="1:43" x14ac:dyDescent="0.2">
      <c r="A43" s="197"/>
      <c r="B43" s="197"/>
      <c r="C43" s="222"/>
      <c r="D43" s="222"/>
      <c r="E43" s="222"/>
      <c r="F43" s="222"/>
      <c r="G43" s="222"/>
      <c r="H43" s="222"/>
      <c r="I43" s="222"/>
      <c r="J43" s="222"/>
      <c r="K43" s="222"/>
      <c r="L43" s="222"/>
      <c r="M43" s="222"/>
      <c r="N43" s="222"/>
      <c r="Q43" s="222"/>
      <c r="R43" s="222"/>
      <c r="S43" s="222"/>
      <c r="T43" s="222"/>
      <c r="U43" s="222"/>
      <c r="V43" s="222"/>
      <c r="W43" s="222"/>
      <c r="X43" s="222"/>
      <c r="Y43" s="222"/>
      <c r="Z43" s="222"/>
      <c r="AA43" s="222"/>
      <c r="AB43" s="222"/>
      <c r="AE43" s="199"/>
      <c r="AF43" s="199"/>
      <c r="AG43" s="214"/>
    </row>
    <row r="44" spans="1:43" x14ac:dyDescent="0.2">
      <c r="A44" s="197" t="s">
        <v>447</v>
      </c>
      <c r="B44" s="270">
        <v>40</v>
      </c>
      <c r="C44" s="271">
        <v>0.5</v>
      </c>
      <c r="D44" s="271">
        <v>0.5</v>
      </c>
      <c r="E44" s="271">
        <v>0.5</v>
      </c>
      <c r="F44" s="271">
        <v>0.5</v>
      </c>
      <c r="G44" s="271">
        <v>0.5</v>
      </c>
      <c r="H44" s="271">
        <v>0.5</v>
      </c>
      <c r="I44" s="271">
        <v>1</v>
      </c>
      <c r="J44" s="271">
        <v>1</v>
      </c>
      <c r="K44" s="271">
        <v>1</v>
      </c>
      <c r="L44" s="271">
        <v>1</v>
      </c>
      <c r="M44" s="271">
        <v>1</v>
      </c>
      <c r="N44" s="271">
        <v>1</v>
      </c>
      <c r="Q44" s="271">
        <v>1</v>
      </c>
      <c r="R44" s="271">
        <v>1</v>
      </c>
      <c r="S44" s="271">
        <v>1</v>
      </c>
      <c r="T44" s="271">
        <v>1</v>
      </c>
      <c r="U44" s="271">
        <v>1</v>
      </c>
      <c r="V44" s="271">
        <v>2</v>
      </c>
      <c r="W44" s="271">
        <v>2</v>
      </c>
      <c r="X44" s="271">
        <v>1</v>
      </c>
      <c r="Y44" s="271">
        <v>1</v>
      </c>
      <c r="Z44" s="271">
        <v>1</v>
      </c>
      <c r="AA44" s="271">
        <v>1</v>
      </c>
      <c r="AB44" s="271">
        <v>1</v>
      </c>
      <c r="AE44" s="199"/>
      <c r="AF44" s="199"/>
      <c r="AG44" s="214"/>
    </row>
    <row r="45" spans="1:43" ht="15.75" thickBot="1" x14ac:dyDescent="0.25">
      <c r="A45" s="197" t="s">
        <v>434</v>
      </c>
      <c r="B45" s="197"/>
      <c r="C45" s="224">
        <f>C44*$B$44*C37</f>
        <v>400</v>
      </c>
      <c r="D45" s="224">
        <f t="shared" ref="D45:N45" si="10">D44*$B$44*D37</f>
        <v>400</v>
      </c>
      <c r="E45" s="224">
        <f t="shared" si="10"/>
        <v>400</v>
      </c>
      <c r="F45" s="224">
        <f t="shared" si="10"/>
        <v>400</v>
      </c>
      <c r="G45" s="224">
        <f t="shared" si="10"/>
        <v>400</v>
      </c>
      <c r="H45" s="224">
        <f t="shared" si="10"/>
        <v>400</v>
      </c>
      <c r="I45" s="224">
        <f t="shared" si="10"/>
        <v>800</v>
      </c>
      <c r="J45" s="224">
        <f t="shared" si="10"/>
        <v>800</v>
      </c>
      <c r="K45" s="224">
        <f t="shared" si="10"/>
        <v>800</v>
      </c>
      <c r="L45" s="224">
        <f t="shared" si="10"/>
        <v>800</v>
      </c>
      <c r="M45" s="224">
        <f t="shared" si="10"/>
        <v>800</v>
      </c>
      <c r="N45" s="224">
        <f t="shared" si="10"/>
        <v>800</v>
      </c>
      <c r="Q45" s="224">
        <f>Q44*$B$44*Q37</f>
        <v>800</v>
      </c>
      <c r="R45" s="224">
        <f t="shared" ref="R45:AB45" si="11">R44*$B$44*R37</f>
        <v>800</v>
      </c>
      <c r="S45" s="224">
        <f t="shared" si="11"/>
        <v>800</v>
      </c>
      <c r="T45" s="224">
        <f t="shared" si="11"/>
        <v>800</v>
      </c>
      <c r="U45" s="224">
        <f t="shared" si="11"/>
        <v>800</v>
      </c>
      <c r="V45" s="224">
        <f t="shared" si="11"/>
        <v>1600</v>
      </c>
      <c r="W45" s="224">
        <f t="shared" si="11"/>
        <v>1600</v>
      </c>
      <c r="X45" s="224">
        <f t="shared" si="11"/>
        <v>800</v>
      </c>
      <c r="Y45" s="224">
        <f t="shared" si="11"/>
        <v>800</v>
      </c>
      <c r="Z45" s="224">
        <f t="shared" si="11"/>
        <v>800</v>
      </c>
      <c r="AA45" s="224">
        <f t="shared" si="11"/>
        <v>800</v>
      </c>
      <c r="AB45" s="224">
        <f t="shared" si="11"/>
        <v>800</v>
      </c>
      <c r="AE45" s="199"/>
      <c r="AF45" s="199"/>
      <c r="AG45" s="214"/>
    </row>
    <row r="46" spans="1:43" ht="15.75" thickTop="1" x14ac:dyDescent="0.2">
      <c r="A46" s="197"/>
      <c r="B46" s="197"/>
      <c r="C46" s="222"/>
      <c r="D46" s="222"/>
      <c r="E46" s="222"/>
      <c r="F46" s="222"/>
      <c r="G46" s="222"/>
      <c r="H46" s="222"/>
      <c r="I46" s="222"/>
      <c r="J46" s="222"/>
      <c r="K46" s="222"/>
      <c r="L46" s="222"/>
      <c r="M46" s="222"/>
      <c r="N46" s="222"/>
      <c r="Q46" s="222"/>
      <c r="R46" s="222"/>
      <c r="S46" s="222"/>
      <c r="T46" s="222"/>
      <c r="U46" s="222"/>
      <c r="V46" s="222"/>
      <c r="W46" s="222"/>
      <c r="X46" s="222"/>
      <c r="Y46" s="222"/>
      <c r="Z46" s="222"/>
      <c r="AA46" s="222"/>
      <c r="AB46" s="222"/>
      <c r="AE46" s="199"/>
      <c r="AF46" s="199"/>
      <c r="AG46" s="214"/>
    </row>
    <row r="47" spans="1:43" x14ac:dyDescent="0.2">
      <c r="A47" s="197" t="s">
        <v>444</v>
      </c>
      <c r="B47" s="270">
        <v>40</v>
      </c>
      <c r="C47" s="271">
        <v>1</v>
      </c>
      <c r="D47" s="271">
        <v>1</v>
      </c>
      <c r="E47" s="271">
        <v>1</v>
      </c>
      <c r="F47" s="271">
        <v>2</v>
      </c>
      <c r="G47" s="271">
        <v>2</v>
      </c>
      <c r="H47" s="271">
        <v>2</v>
      </c>
      <c r="I47" s="271">
        <v>2</v>
      </c>
      <c r="J47" s="271">
        <v>2</v>
      </c>
      <c r="K47" s="271">
        <v>2</v>
      </c>
      <c r="L47" s="271">
        <v>2</v>
      </c>
      <c r="M47" s="271">
        <v>2</v>
      </c>
      <c r="N47" s="271">
        <v>2</v>
      </c>
      <c r="Q47" s="271">
        <v>2</v>
      </c>
      <c r="R47" s="271">
        <v>2</v>
      </c>
      <c r="S47" s="271">
        <v>2</v>
      </c>
      <c r="T47" s="271">
        <v>4</v>
      </c>
      <c r="U47" s="271">
        <v>4</v>
      </c>
      <c r="V47" s="271">
        <v>4</v>
      </c>
      <c r="W47" s="271">
        <v>4</v>
      </c>
      <c r="X47" s="271">
        <v>4</v>
      </c>
      <c r="Y47" s="271">
        <v>3</v>
      </c>
      <c r="Z47" s="271">
        <v>3</v>
      </c>
      <c r="AA47" s="271">
        <v>3</v>
      </c>
      <c r="AB47" s="271">
        <v>3</v>
      </c>
      <c r="AE47" s="199"/>
      <c r="AF47" s="199"/>
      <c r="AG47" s="214"/>
    </row>
    <row r="48" spans="1:43" ht="15.75" thickBot="1" x14ac:dyDescent="0.25">
      <c r="A48" s="197" t="s">
        <v>435</v>
      </c>
      <c r="B48" s="197"/>
      <c r="C48" s="224">
        <f>C47*$B$47*C37</f>
        <v>800</v>
      </c>
      <c r="D48" s="224">
        <f t="shared" ref="D48:N48" si="12">D47*$B$47*D37</f>
        <v>800</v>
      </c>
      <c r="E48" s="224">
        <f t="shared" si="12"/>
        <v>800</v>
      </c>
      <c r="F48" s="224">
        <f t="shared" si="12"/>
        <v>1600</v>
      </c>
      <c r="G48" s="224">
        <f t="shared" si="12"/>
        <v>1600</v>
      </c>
      <c r="H48" s="224">
        <f t="shared" si="12"/>
        <v>1600</v>
      </c>
      <c r="I48" s="224">
        <f t="shared" si="12"/>
        <v>1600</v>
      </c>
      <c r="J48" s="224">
        <f t="shared" si="12"/>
        <v>1600</v>
      </c>
      <c r="K48" s="224">
        <f t="shared" si="12"/>
        <v>1600</v>
      </c>
      <c r="L48" s="224">
        <f t="shared" si="12"/>
        <v>1600</v>
      </c>
      <c r="M48" s="224">
        <f t="shared" si="12"/>
        <v>1600</v>
      </c>
      <c r="N48" s="224">
        <f t="shared" si="12"/>
        <v>1600</v>
      </c>
      <c r="Q48" s="224">
        <f>Q47*$B$47*Q37</f>
        <v>1600</v>
      </c>
      <c r="R48" s="224">
        <f t="shared" ref="R48:AB48" si="13">R47*$B$47*R37</f>
        <v>1600</v>
      </c>
      <c r="S48" s="224">
        <f t="shared" si="13"/>
        <v>1600</v>
      </c>
      <c r="T48" s="224">
        <f t="shared" si="13"/>
        <v>3200</v>
      </c>
      <c r="U48" s="224">
        <f t="shared" si="13"/>
        <v>3200</v>
      </c>
      <c r="V48" s="224">
        <f t="shared" si="13"/>
        <v>3200</v>
      </c>
      <c r="W48" s="224">
        <f t="shared" si="13"/>
        <v>3200</v>
      </c>
      <c r="X48" s="224">
        <f t="shared" si="13"/>
        <v>3200</v>
      </c>
      <c r="Y48" s="224">
        <f t="shared" si="13"/>
        <v>2400</v>
      </c>
      <c r="Z48" s="224">
        <f t="shared" si="13"/>
        <v>2400</v>
      </c>
      <c r="AA48" s="224">
        <f t="shared" si="13"/>
        <v>2400</v>
      </c>
      <c r="AB48" s="224">
        <f t="shared" si="13"/>
        <v>2400</v>
      </c>
      <c r="AE48" s="199"/>
      <c r="AF48" s="199"/>
      <c r="AG48" s="214"/>
    </row>
    <row r="49" spans="1:33" ht="15.75" thickTop="1" x14ac:dyDescent="0.2">
      <c r="A49" s="197"/>
      <c r="B49" s="197"/>
      <c r="C49" s="222"/>
      <c r="D49" s="222"/>
      <c r="E49" s="222"/>
      <c r="F49" s="222"/>
      <c r="G49" s="222"/>
      <c r="H49" s="222"/>
      <c r="I49" s="222"/>
      <c r="J49" s="222"/>
      <c r="K49" s="222"/>
      <c r="L49" s="222"/>
      <c r="M49" s="222"/>
      <c r="N49" s="222"/>
      <c r="Q49" s="222"/>
      <c r="R49" s="222"/>
      <c r="S49" s="222"/>
      <c r="T49" s="222"/>
      <c r="U49" s="222"/>
      <c r="V49" s="222"/>
      <c r="W49" s="222"/>
      <c r="X49" s="222"/>
      <c r="Y49" s="222"/>
      <c r="Z49" s="222"/>
      <c r="AA49" s="222"/>
      <c r="AB49" s="222"/>
      <c r="AE49" s="199"/>
      <c r="AF49" s="199"/>
      <c r="AG49" s="214"/>
    </row>
    <row r="50" spans="1:33" x14ac:dyDescent="0.2">
      <c r="A50" s="197" t="s">
        <v>445</v>
      </c>
      <c r="B50" s="270">
        <v>300</v>
      </c>
      <c r="C50" s="271">
        <v>2</v>
      </c>
      <c r="D50" s="271">
        <v>2</v>
      </c>
      <c r="E50" s="271">
        <v>2</v>
      </c>
      <c r="F50" s="271">
        <v>2</v>
      </c>
      <c r="G50" s="271">
        <v>2</v>
      </c>
      <c r="H50" s="271">
        <v>2</v>
      </c>
      <c r="I50" s="271">
        <v>2</v>
      </c>
      <c r="J50" s="271">
        <v>2</v>
      </c>
      <c r="K50" s="271">
        <v>2</v>
      </c>
      <c r="L50" s="271">
        <v>2</v>
      </c>
      <c r="M50" s="271">
        <v>2</v>
      </c>
      <c r="N50" s="271">
        <v>2</v>
      </c>
      <c r="Q50" s="271">
        <v>2</v>
      </c>
      <c r="R50" s="271">
        <v>2</v>
      </c>
      <c r="S50" s="271">
        <v>2</v>
      </c>
      <c r="T50" s="271">
        <v>4</v>
      </c>
      <c r="U50" s="271">
        <v>4</v>
      </c>
      <c r="V50" s="271">
        <v>4</v>
      </c>
      <c r="W50" s="271">
        <v>4</v>
      </c>
      <c r="X50" s="271">
        <v>4</v>
      </c>
      <c r="Y50" s="271">
        <v>3</v>
      </c>
      <c r="Z50" s="271">
        <v>3</v>
      </c>
      <c r="AA50" s="271">
        <v>3</v>
      </c>
      <c r="AB50" s="271">
        <v>3</v>
      </c>
      <c r="AE50" s="199"/>
      <c r="AF50" s="199"/>
      <c r="AG50" s="214"/>
    </row>
    <row r="51" spans="1:33" ht="15.75" thickBot="1" x14ac:dyDescent="0.25">
      <c r="A51" s="197" t="s">
        <v>436</v>
      </c>
      <c r="B51" s="197"/>
      <c r="C51" s="224">
        <f>C50*B50</f>
        <v>600</v>
      </c>
      <c r="D51" s="224">
        <f t="shared" ref="D51:N51" si="14">D50*C50</f>
        <v>4</v>
      </c>
      <c r="E51" s="224">
        <f t="shared" si="14"/>
        <v>4</v>
      </c>
      <c r="F51" s="224">
        <f t="shared" si="14"/>
        <v>4</v>
      </c>
      <c r="G51" s="224">
        <f t="shared" si="14"/>
        <v>4</v>
      </c>
      <c r="H51" s="224">
        <f t="shared" si="14"/>
        <v>4</v>
      </c>
      <c r="I51" s="224">
        <f t="shared" si="14"/>
        <v>4</v>
      </c>
      <c r="J51" s="224">
        <f t="shared" si="14"/>
        <v>4</v>
      </c>
      <c r="K51" s="224">
        <f t="shared" si="14"/>
        <v>4</v>
      </c>
      <c r="L51" s="224">
        <f t="shared" si="14"/>
        <v>4</v>
      </c>
      <c r="M51" s="224">
        <f t="shared" si="14"/>
        <v>4</v>
      </c>
      <c r="N51" s="224">
        <f t="shared" si="14"/>
        <v>4</v>
      </c>
      <c r="Q51" s="224">
        <f>Q50*P50</f>
        <v>0</v>
      </c>
      <c r="R51" s="224">
        <f t="shared" ref="R51" si="15">R50*Q50</f>
        <v>4</v>
      </c>
      <c r="S51" s="224">
        <f t="shared" ref="S51" si="16">S50*R50</f>
        <v>4</v>
      </c>
      <c r="T51" s="224">
        <f t="shared" ref="T51" si="17">T50*S50</f>
        <v>8</v>
      </c>
      <c r="U51" s="224">
        <f t="shared" ref="U51" si="18">U50*T50</f>
        <v>16</v>
      </c>
      <c r="V51" s="224">
        <f t="shared" ref="V51" si="19">V50*U50</f>
        <v>16</v>
      </c>
      <c r="W51" s="224">
        <f t="shared" ref="W51" si="20">W50*V50</f>
        <v>16</v>
      </c>
      <c r="X51" s="224">
        <f t="shared" ref="X51" si="21">X50*W50</f>
        <v>16</v>
      </c>
      <c r="Y51" s="224">
        <f t="shared" ref="Y51" si="22">Y50*X50</f>
        <v>12</v>
      </c>
      <c r="Z51" s="224">
        <f t="shared" ref="Z51" si="23">Z50*Y50</f>
        <v>9</v>
      </c>
      <c r="AA51" s="224">
        <f t="shared" ref="AA51" si="24">AA50*Z50</f>
        <v>9</v>
      </c>
      <c r="AB51" s="224">
        <f t="shared" ref="AB51" si="25">AB50*AA50</f>
        <v>9</v>
      </c>
      <c r="AE51" s="199"/>
      <c r="AF51" s="199"/>
      <c r="AG51" s="214"/>
    </row>
    <row r="52" spans="1:33" ht="15.75" thickTop="1" x14ac:dyDescent="0.2">
      <c r="A52" s="197"/>
      <c r="B52" s="197"/>
      <c r="C52" s="222"/>
      <c r="D52" s="222"/>
      <c r="E52" s="222"/>
      <c r="F52" s="222"/>
      <c r="G52" s="222"/>
      <c r="H52" s="222"/>
      <c r="I52" s="222"/>
      <c r="J52" s="222"/>
      <c r="K52" s="222"/>
      <c r="L52" s="222"/>
      <c r="M52" s="222"/>
      <c r="N52" s="222"/>
      <c r="Q52" s="222"/>
      <c r="R52" s="222"/>
      <c r="S52" s="222"/>
      <c r="T52" s="222"/>
      <c r="U52" s="222"/>
      <c r="V52" s="222"/>
      <c r="W52" s="222"/>
      <c r="X52" s="222"/>
      <c r="Y52" s="222"/>
      <c r="Z52" s="222"/>
      <c r="AA52" s="222"/>
      <c r="AB52" s="222"/>
      <c r="AE52" s="199"/>
      <c r="AF52" s="199"/>
      <c r="AG52" s="214"/>
    </row>
    <row r="53" spans="1:33" x14ac:dyDescent="0.2">
      <c r="A53" s="197" t="s">
        <v>446</v>
      </c>
      <c r="B53" s="270">
        <v>300</v>
      </c>
      <c r="C53" s="271">
        <v>3</v>
      </c>
      <c r="D53" s="271">
        <v>3</v>
      </c>
      <c r="E53" s="271">
        <v>3</v>
      </c>
      <c r="F53" s="271">
        <v>3</v>
      </c>
      <c r="G53" s="271">
        <v>3</v>
      </c>
      <c r="H53" s="271">
        <v>3</v>
      </c>
      <c r="I53" s="271">
        <v>3</v>
      </c>
      <c r="J53" s="271">
        <v>3</v>
      </c>
      <c r="K53" s="271">
        <v>3</v>
      </c>
      <c r="L53" s="271">
        <v>3</v>
      </c>
      <c r="M53" s="271">
        <v>3</v>
      </c>
      <c r="N53" s="271">
        <v>3</v>
      </c>
      <c r="Q53" s="271">
        <v>3</v>
      </c>
      <c r="R53" s="271">
        <v>3</v>
      </c>
      <c r="S53" s="271">
        <v>3</v>
      </c>
      <c r="T53" s="271">
        <v>3</v>
      </c>
      <c r="U53" s="271">
        <v>3</v>
      </c>
      <c r="V53" s="271">
        <v>3</v>
      </c>
      <c r="W53" s="271">
        <v>3</v>
      </c>
      <c r="X53" s="271">
        <v>3</v>
      </c>
      <c r="Y53" s="271">
        <v>3</v>
      </c>
      <c r="Z53" s="271">
        <v>3</v>
      </c>
      <c r="AA53" s="271">
        <v>3</v>
      </c>
      <c r="AB53" s="271">
        <v>3</v>
      </c>
      <c r="AE53" s="199"/>
      <c r="AF53" s="199"/>
      <c r="AG53" s="214"/>
    </row>
    <row r="54" spans="1:33" ht="15.75" thickBot="1" x14ac:dyDescent="0.25">
      <c r="A54" s="197" t="s">
        <v>437</v>
      </c>
      <c r="B54" s="197"/>
      <c r="C54" s="224">
        <f t="shared" ref="C54:N54" si="26">C53*B53</f>
        <v>900</v>
      </c>
      <c r="D54" s="224">
        <f t="shared" si="26"/>
        <v>9</v>
      </c>
      <c r="E54" s="224">
        <f t="shared" si="26"/>
        <v>9</v>
      </c>
      <c r="F54" s="224">
        <f t="shared" si="26"/>
        <v>9</v>
      </c>
      <c r="G54" s="224">
        <f t="shared" si="26"/>
        <v>9</v>
      </c>
      <c r="H54" s="224">
        <f t="shared" si="26"/>
        <v>9</v>
      </c>
      <c r="I54" s="224">
        <f t="shared" si="26"/>
        <v>9</v>
      </c>
      <c r="J54" s="224">
        <f t="shared" si="26"/>
        <v>9</v>
      </c>
      <c r="K54" s="224">
        <f t="shared" si="26"/>
        <v>9</v>
      </c>
      <c r="L54" s="224">
        <f t="shared" si="26"/>
        <v>9</v>
      </c>
      <c r="M54" s="224">
        <f t="shared" si="26"/>
        <v>9</v>
      </c>
      <c r="N54" s="224">
        <f t="shared" si="26"/>
        <v>9</v>
      </c>
      <c r="Q54" s="224">
        <f t="shared" ref="Q54" si="27">Q53*P53</f>
        <v>0</v>
      </c>
      <c r="R54" s="224">
        <f t="shared" ref="R54" si="28">R53*Q53</f>
        <v>9</v>
      </c>
      <c r="S54" s="224">
        <f t="shared" ref="S54" si="29">S53*R53</f>
        <v>9</v>
      </c>
      <c r="T54" s="224">
        <f t="shared" ref="T54" si="30">T53*S53</f>
        <v>9</v>
      </c>
      <c r="U54" s="224">
        <f t="shared" ref="U54" si="31">U53*T53</f>
        <v>9</v>
      </c>
      <c r="V54" s="224">
        <f t="shared" ref="V54" si="32">V53*U53</f>
        <v>9</v>
      </c>
      <c r="W54" s="224">
        <f t="shared" ref="W54" si="33">W53*V53</f>
        <v>9</v>
      </c>
      <c r="X54" s="224">
        <f t="shared" ref="X54" si="34">X53*W53</f>
        <v>9</v>
      </c>
      <c r="Y54" s="224">
        <f t="shared" ref="Y54" si="35">Y53*X53</f>
        <v>9</v>
      </c>
      <c r="Z54" s="224">
        <f t="shared" ref="Z54" si="36">Z53*Y53</f>
        <v>9</v>
      </c>
      <c r="AA54" s="224">
        <f t="shared" ref="AA54" si="37">AA53*Z53</f>
        <v>9</v>
      </c>
      <c r="AB54" s="224">
        <f t="shared" ref="AB54" si="38">AB53*AA53</f>
        <v>9</v>
      </c>
      <c r="AE54" s="199"/>
      <c r="AF54" s="199"/>
      <c r="AG54" s="214"/>
    </row>
    <row r="55" spans="1:33" ht="15.75" thickTop="1" x14ac:dyDescent="0.2">
      <c r="A55" s="197"/>
      <c r="B55" s="197"/>
      <c r="C55" s="222"/>
      <c r="D55" s="222"/>
      <c r="E55" s="222"/>
      <c r="F55" s="222"/>
      <c r="G55" s="222"/>
      <c r="H55" s="222"/>
      <c r="I55" s="222"/>
      <c r="J55" s="222"/>
      <c r="K55" s="222"/>
      <c r="L55" s="222"/>
      <c r="M55" s="222"/>
      <c r="N55" s="222"/>
      <c r="Q55" s="222"/>
      <c r="R55" s="222"/>
      <c r="S55" s="222"/>
      <c r="T55" s="222"/>
      <c r="U55" s="222"/>
      <c r="V55" s="222"/>
      <c r="W55" s="222"/>
      <c r="X55" s="222"/>
      <c r="Y55" s="222"/>
      <c r="Z55" s="222"/>
      <c r="AA55" s="222"/>
      <c r="AB55" s="222"/>
      <c r="AE55" s="199"/>
      <c r="AF55" s="199"/>
      <c r="AG55" s="214"/>
    </row>
    <row r="56" spans="1:33" x14ac:dyDescent="0.2">
      <c r="A56" s="197"/>
      <c r="B56" s="197"/>
      <c r="C56" s="222"/>
      <c r="D56" s="222"/>
      <c r="E56" s="222"/>
      <c r="F56" s="222"/>
      <c r="G56" s="222"/>
      <c r="H56" s="222"/>
      <c r="I56" s="222"/>
      <c r="J56" s="222"/>
      <c r="K56" s="222"/>
      <c r="L56" s="222"/>
      <c r="M56" s="222"/>
      <c r="N56" s="222"/>
      <c r="Q56" s="222"/>
      <c r="R56" s="222"/>
      <c r="S56" s="222"/>
      <c r="T56" s="222"/>
      <c r="U56" s="222"/>
      <c r="V56" s="222"/>
      <c r="W56" s="222"/>
      <c r="X56" s="222"/>
      <c r="Y56" s="222"/>
      <c r="Z56" s="222"/>
      <c r="AA56" s="222"/>
      <c r="AB56" s="222"/>
      <c r="AE56" s="199"/>
      <c r="AF56" s="199"/>
      <c r="AG56" s="214"/>
    </row>
    <row r="57" spans="1:33" x14ac:dyDescent="0.2">
      <c r="A57" s="371" t="s">
        <v>438</v>
      </c>
      <c r="B57" s="371"/>
      <c r="C57" s="272">
        <v>0.4</v>
      </c>
      <c r="D57" s="272">
        <v>0.4</v>
      </c>
      <c r="E57" s="272">
        <v>0.4</v>
      </c>
      <c r="F57" s="272">
        <v>0.5</v>
      </c>
      <c r="G57" s="272">
        <v>0.5</v>
      </c>
      <c r="H57" s="272">
        <v>0.5</v>
      </c>
      <c r="I57" s="272">
        <v>0.4</v>
      </c>
      <c r="J57" s="272">
        <v>0.4</v>
      </c>
      <c r="K57" s="272">
        <v>0.4</v>
      </c>
      <c r="L57" s="272">
        <v>0.45</v>
      </c>
      <c r="M57" s="272">
        <v>0.45</v>
      </c>
      <c r="N57" s="272">
        <v>0.45</v>
      </c>
      <c r="Q57" s="272">
        <v>0.4</v>
      </c>
      <c r="R57" s="272">
        <v>0.4</v>
      </c>
      <c r="S57" s="272">
        <v>0.4</v>
      </c>
      <c r="T57" s="272">
        <v>0.5</v>
      </c>
      <c r="U57" s="272">
        <v>0.5</v>
      </c>
      <c r="V57" s="272">
        <v>0.5</v>
      </c>
      <c r="W57" s="272">
        <v>0.4</v>
      </c>
      <c r="X57" s="272">
        <v>0.4</v>
      </c>
      <c r="Y57" s="272">
        <v>0.4</v>
      </c>
      <c r="Z57" s="272">
        <v>0.45</v>
      </c>
      <c r="AA57" s="272">
        <v>0.45</v>
      </c>
      <c r="AB57" s="272">
        <v>0.45</v>
      </c>
      <c r="AE57" s="199"/>
      <c r="AF57" s="199"/>
      <c r="AG57" s="214"/>
    </row>
    <row r="58" spans="1:33" x14ac:dyDescent="0.2">
      <c r="A58" s="371" t="s">
        <v>439</v>
      </c>
      <c r="B58" s="371"/>
      <c r="C58" s="269">
        <v>350</v>
      </c>
      <c r="D58" s="269">
        <v>350</v>
      </c>
      <c r="E58" s="269">
        <v>350</v>
      </c>
      <c r="F58" s="269">
        <v>350</v>
      </c>
      <c r="G58" s="269">
        <v>350</v>
      </c>
      <c r="H58" s="269">
        <v>350</v>
      </c>
      <c r="I58" s="269">
        <v>350</v>
      </c>
      <c r="J58" s="269">
        <v>350</v>
      </c>
      <c r="K58" s="269">
        <v>350</v>
      </c>
      <c r="L58" s="269">
        <v>350</v>
      </c>
      <c r="M58" s="269">
        <v>350</v>
      </c>
      <c r="N58" s="269">
        <v>350</v>
      </c>
      <c r="Q58" s="269">
        <v>375</v>
      </c>
      <c r="R58" s="269">
        <v>375</v>
      </c>
      <c r="S58" s="269">
        <v>375</v>
      </c>
      <c r="T58" s="269">
        <v>375</v>
      </c>
      <c r="U58" s="269">
        <v>375</v>
      </c>
      <c r="V58" s="269">
        <v>375</v>
      </c>
      <c r="W58" s="269">
        <v>375</v>
      </c>
      <c r="X58" s="269">
        <v>375</v>
      </c>
      <c r="Y58" s="269">
        <v>375</v>
      </c>
      <c r="Z58" s="269">
        <v>375</v>
      </c>
      <c r="AA58" s="269">
        <v>375</v>
      </c>
      <c r="AB58" s="269">
        <v>375</v>
      </c>
      <c r="AE58" s="199"/>
      <c r="AF58" s="199"/>
      <c r="AG58" s="214"/>
    </row>
    <row r="59" spans="1:33" ht="15.75" thickBot="1" x14ac:dyDescent="0.25">
      <c r="A59" s="371" t="s">
        <v>45</v>
      </c>
      <c r="B59" s="371"/>
      <c r="C59" s="221">
        <f t="shared" ref="C59:N59" si="39">C38*C57*C58</f>
        <v>5600</v>
      </c>
      <c r="D59" s="221">
        <f t="shared" si="39"/>
        <v>5600</v>
      </c>
      <c r="E59" s="221">
        <f t="shared" si="39"/>
        <v>8400</v>
      </c>
      <c r="F59" s="221">
        <f t="shared" si="39"/>
        <v>14000</v>
      </c>
      <c r="G59" s="221">
        <f t="shared" si="39"/>
        <v>14000</v>
      </c>
      <c r="H59" s="221">
        <f t="shared" si="39"/>
        <v>17500</v>
      </c>
      <c r="I59" s="221">
        <f t="shared" si="39"/>
        <v>14000</v>
      </c>
      <c r="J59" s="221">
        <f t="shared" si="39"/>
        <v>14000</v>
      </c>
      <c r="K59" s="221">
        <f t="shared" si="39"/>
        <v>11200</v>
      </c>
      <c r="L59" s="221">
        <f t="shared" si="39"/>
        <v>12600</v>
      </c>
      <c r="M59" s="221">
        <f t="shared" si="39"/>
        <v>12600</v>
      </c>
      <c r="N59" s="221">
        <f t="shared" si="39"/>
        <v>12600</v>
      </c>
      <c r="O59" s="214"/>
      <c r="P59" s="214"/>
      <c r="Q59" s="221">
        <f t="shared" ref="Q59:AB59" si="40">Q38*Q57*Q58</f>
        <v>12000</v>
      </c>
      <c r="R59" s="221">
        <f t="shared" si="40"/>
        <v>12000</v>
      </c>
      <c r="S59" s="221">
        <f t="shared" si="40"/>
        <v>12000</v>
      </c>
      <c r="T59" s="221">
        <f t="shared" si="40"/>
        <v>18750</v>
      </c>
      <c r="U59" s="221">
        <f t="shared" si="40"/>
        <v>22500</v>
      </c>
      <c r="V59" s="221">
        <f t="shared" si="40"/>
        <v>26250</v>
      </c>
      <c r="W59" s="221">
        <f t="shared" si="40"/>
        <v>21000</v>
      </c>
      <c r="X59" s="221">
        <f t="shared" si="40"/>
        <v>18000</v>
      </c>
      <c r="Y59" s="221">
        <f t="shared" si="40"/>
        <v>15000</v>
      </c>
      <c r="Z59" s="221">
        <f t="shared" si="40"/>
        <v>16875</v>
      </c>
      <c r="AA59" s="221">
        <f t="shared" si="40"/>
        <v>16875</v>
      </c>
      <c r="AB59" s="221">
        <f t="shared" si="40"/>
        <v>16875</v>
      </c>
      <c r="AE59" s="199"/>
      <c r="AF59" s="199"/>
      <c r="AG59" s="214"/>
    </row>
    <row r="60" spans="1:33" ht="15.75" thickTop="1" x14ac:dyDescent="0.2">
      <c r="A60" s="197"/>
      <c r="B60" s="197"/>
      <c r="C60" s="222"/>
      <c r="D60" s="222"/>
      <c r="E60" s="222"/>
      <c r="F60" s="222"/>
      <c r="G60" s="222"/>
      <c r="H60" s="222"/>
      <c r="I60" s="222"/>
      <c r="J60" s="222"/>
      <c r="K60" s="222"/>
      <c r="L60" s="222"/>
      <c r="M60" s="222"/>
      <c r="N60" s="222"/>
      <c r="O60" s="214"/>
      <c r="P60" s="214"/>
      <c r="Q60" s="222"/>
      <c r="R60" s="222"/>
      <c r="S60" s="222"/>
      <c r="T60" s="222"/>
      <c r="U60" s="222"/>
      <c r="V60" s="222"/>
      <c r="W60" s="222"/>
      <c r="X60" s="222"/>
      <c r="Y60" s="222"/>
      <c r="Z60" s="222"/>
      <c r="AA60" s="222"/>
      <c r="AB60" s="222"/>
      <c r="AE60" s="199"/>
      <c r="AF60" s="199"/>
      <c r="AG60" s="214"/>
    </row>
    <row r="61" spans="1:33" ht="15.75" thickBot="1" x14ac:dyDescent="0.25">
      <c r="A61" s="370" t="s">
        <v>440</v>
      </c>
      <c r="B61" s="371"/>
      <c r="C61" s="221">
        <f>C40+C59+C45+C48+C51+C54</f>
        <v>12080</v>
      </c>
      <c r="D61" s="221">
        <f t="shared" ref="D61:N61" si="41">D40+D59+D45+D48+D51+D54</f>
        <v>10593</v>
      </c>
      <c r="E61" s="221">
        <f t="shared" si="41"/>
        <v>15283</v>
      </c>
      <c r="F61" s="221">
        <f t="shared" si="41"/>
        <v>23573</v>
      </c>
      <c r="G61" s="221">
        <f t="shared" si="41"/>
        <v>23573</v>
      </c>
      <c r="H61" s="221">
        <f t="shared" si="41"/>
        <v>28963</v>
      </c>
      <c r="I61" s="221">
        <f t="shared" si="41"/>
        <v>25863</v>
      </c>
      <c r="J61" s="221">
        <f t="shared" si="41"/>
        <v>25863</v>
      </c>
      <c r="K61" s="221">
        <f t="shared" si="41"/>
        <v>21173</v>
      </c>
      <c r="L61" s="221">
        <f t="shared" si="41"/>
        <v>22573</v>
      </c>
      <c r="M61" s="221">
        <f t="shared" si="41"/>
        <v>22573</v>
      </c>
      <c r="N61" s="221">
        <f t="shared" si="41"/>
        <v>22573</v>
      </c>
      <c r="O61" s="214"/>
      <c r="P61" s="214"/>
      <c r="Q61" s="221">
        <f>Q40+Q59+Q45+Q48+Q51+Q54</f>
        <v>21960</v>
      </c>
      <c r="R61" s="221">
        <f t="shared" ref="R61:AB61" si="42">R40+R59+R45+R48+R51+R54</f>
        <v>21973</v>
      </c>
      <c r="S61" s="221">
        <f t="shared" si="42"/>
        <v>21973</v>
      </c>
      <c r="T61" s="221">
        <f t="shared" si="42"/>
        <v>32217</v>
      </c>
      <c r="U61" s="221">
        <f t="shared" si="42"/>
        <v>37865</v>
      </c>
      <c r="V61" s="221">
        <f t="shared" si="42"/>
        <v>44305</v>
      </c>
      <c r="W61" s="221">
        <f t="shared" si="42"/>
        <v>39055</v>
      </c>
      <c r="X61" s="221">
        <f t="shared" si="42"/>
        <v>33365</v>
      </c>
      <c r="Y61" s="221">
        <f t="shared" si="42"/>
        <v>27671</v>
      </c>
      <c r="Z61" s="221">
        <f t="shared" si="42"/>
        <v>29543</v>
      </c>
      <c r="AA61" s="221">
        <f t="shared" si="42"/>
        <v>29543</v>
      </c>
      <c r="AB61" s="221">
        <f t="shared" si="42"/>
        <v>29543</v>
      </c>
      <c r="AE61" s="199"/>
      <c r="AF61" s="199"/>
      <c r="AG61" s="214"/>
    </row>
    <row r="62" spans="1:33" ht="15.75" thickTop="1" x14ac:dyDescent="0.2">
      <c r="B62" s="200"/>
      <c r="C62" s="200"/>
      <c r="Q62" s="199"/>
      <c r="R62" s="199"/>
      <c r="S62" s="200"/>
      <c r="AE62" s="199"/>
      <c r="AF62" s="199"/>
      <c r="AG62" s="200"/>
    </row>
    <row r="63" spans="1:33" x14ac:dyDescent="0.2">
      <c r="B63" s="200"/>
      <c r="C63" s="200"/>
      <c r="Q63" s="199"/>
      <c r="R63" s="199"/>
      <c r="S63" s="200"/>
      <c r="AE63" s="199"/>
      <c r="AF63" s="199"/>
      <c r="AG63" s="200"/>
    </row>
    <row r="64" spans="1:33" x14ac:dyDescent="0.2">
      <c r="B64" s="200"/>
      <c r="C64" s="200"/>
      <c r="Q64" s="199"/>
      <c r="R64" s="199"/>
      <c r="S64" s="200"/>
      <c r="AE64" s="199"/>
      <c r="AF64" s="199"/>
      <c r="AG64" s="200"/>
    </row>
    <row r="65" spans="1:43" ht="15.75" x14ac:dyDescent="0.25">
      <c r="A65" s="225" t="s">
        <v>42</v>
      </c>
      <c r="B65" s="215" t="s">
        <v>400</v>
      </c>
      <c r="C65" s="215">
        <f>L12</f>
        <v>44378</v>
      </c>
      <c r="D65" s="215">
        <f>C65+31</f>
        <v>44409</v>
      </c>
      <c r="E65" s="215">
        <f t="shared" ref="E65:N65" si="43">D65+31</f>
        <v>44440</v>
      </c>
      <c r="F65" s="215">
        <f t="shared" si="43"/>
        <v>44471</v>
      </c>
      <c r="G65" s="215">
        <f t="shared" si="43"/>
        <v>44502</v>
      </c>
      <c r="H65" s="215">
        <f t="shared" si="43"/>
        <v>44533</v>
      </c>
      <c r="I65" s="215">
        <f t="shared" si="43"/>
        <v>44564</v>
      </c>
      <c r="J65" s="215">
        <f>I65+31</f>
        <v>44595</v>
      </c>
      <c r="K65" s="215">
        <f t="shared" si="43"/>
        <v>44626</v>
      </c>
      <c r="L65" s="215">
        <f t="shared" si="43"/>
        <v>44657</v>
      </c>
      <c r="M65" s="215">
        <f t="shared" si="43"/>
        <v>44688</v>
      </c>
      <c r="N65" s="215">
        <f t="shared" si="43"/>
        <v>44719</v>
      </c>
      <c r="O65" s="226" t="s">
        <v>367</v>
      </c>
      <c r="P65" s="225" t="s">
        <v>450</v>
      </c>
      <c r="Q65" s="215">
        <f>N65+31</f>
        <v>44750</v>
      </c>
      <c r="R65" s="215">
        <f t="shared" ref="R65:AB65" si="44">Q65+31</f>
        <v>44781</v>
      </c>
      <c r="S65" s="215">
        <f t="shared" si="44"/>
        <v>44812</v>
      </c>
      <c r="T65" s="215">
        <f t="shared" si="44"/>
        <v>44843</v>
      </c>
      <c r="U65" s="215">
        <f t="shared" si="44"/>
        <v>44874</v>
      </c>
      <c r="V65" s="215">
        <f t="shared" si="44"/>
        <v>44905</v>
      </c>
      <c r="W65" s="215">
        <f t="shared" si="44"/>
        <v>44936</v>
      </c>
      <c r="X65" s="215">
        <f t="shared" si="44"/>
        <v>44967</v>
      </c>
      <c r="Y65" s="215">
        <f t="shared" si="44"/>
        <v>44998</v>
      </c>
      <c r="Z65" s="215">
        <f t="shared" si="44"/>
        <v>45029</v>
      </c>
      <c r="AA65" s="215">
        <f t="shared" si="44"/>
        <v>45060</v>
      </c>
      <c r="AB65" s="215">
        <f t="shared" si="44"/>
        <v>45091</v>
      </c>
      <c r="AC65" s="226" t="s">
        <v>368</v>
      </c>
      <c r="AD65" s="225" t="s">
        <v>43</v>
      </c>
      <c r="AE65" s="215">
        <f>AB65+31</f>
        <v>45122</v>
      </c>
      <c r="AF65" s="215">
        <f t="shared" ref="AF65:AP65" si="45">AE65+31</f>
        <v>45153</v>
      </c>
      <c r="AG65" s="215">
        <f t="shared" si="45"/>
        <v>45184</v>
      </c>
      <c r="AH65" s="215">
        <f t="shared" si="45"/>
        <v>45215</v>
      </c>
      <c r="AI65" s="215">
        <f t="shared" si="45"/>
        <v>45246</v>
      </c>
      <c r="AJ65" s="215">
        <f t="shared" si="45"/>
        <v>45277</v>
      </c>
      <c r="AK65" s="215">
        <f t="shared" si="45"/>
        <v>45308</v>
      </c>
      <c r="AL65" s="215">
        <f t="shared" si="45"/>
        <v>45339</v>
      </c>
      <c r="AM65" s="215">
        <f t="shared" si="45"/>
        <v>45370</v>
      </c>
      <c r="AN65" s="215">
        <f t="shared" si="45"/>
        <v>45401</v>
      </c>
      <c r="AO65" s="215">
        <f t="shared" si="45"/>
        <v>45432</v>
      </c>
      <c r="AP65" s="215">
        <f t="shared" si="45"/>
        <v>45463</v>
      </c>
      <c r="AQ65" s="226" t="s">
        <v>403</v>
      </c>
    </row>
    <row r="66" spans="1:43" ht="15.75" x14ac:dyDescent="0.25">
      <c r="A66" s="227" t="s">
        <v>44</v>
      </c>
      <c r="B66" s="273"/>
      <c r="C66" s="368">
        <f>C40</f>
        <v>3780</v>
      </c>
      <c r="D66" s="368">
        <f t="shared" ref="D66:N66" si="46">D40</f>
        <v>3780</v>
      </c>
      <c r="E66" s="368">
        <f t="shared" si="46"/>
        <v>5670</v>
      </c>
      <c r="F66" s="368">
        <f t="shared" si="46"/>
        <v>7560</v>
      </c>
      <c r="G66" s="368">
        <f t="shared" si="46"/>
        <v>7560</v>
      </c>
      <c r="H66" s="368">
        <f t="shared" si="46"/>
        <v>9450</v>
      </c>
      <c r="I66" s="368">
        <f t="shared" si="46"/>
        <v>9450</v>
      </c>
      <c r="J66" s="368">
        <f t="shared" si="46"/>
        <v>9450</v>
      </c>
      <c r="K66" s="368">
        <f t="shared" si="46"/>
        <v>7560</v>
      </c>
      <c r="L66" s="368">
        <f t="shared" si="46"/>
        <v>7560</v>
      </c>
      <c r="M66" s="368">
        <f t="shared" si="46"/>
        <v>7560</v>
      </c>
      <c r="N66" s="368">
        <f t="shared" si="46"/>
        <v>7560</v>
      </c>
      <c r="O66" s="229">
        <f>SUM(C66:N66)</f>
        <v>86940</v>
      </c>
      <c r="P66" s="230">
        <f>M13</f>
        <v>0.3</v>
      </c>
      <c r="Q66" s="368">
        <f t="shared" ref="Q66:AB66" si="47">Q40</f>
        <v>7560</v>
      </c>
      <c r="R66" s="368">
        <f t="shared" si="47"/>
        <v>7560</v>
      </c>
      <c r="S66" s="368">
        <f t="shared" si="47"/>
        <v>7560</v>
      </c>
      <c r="T66" s="368">
        <f t="shared" si="47"/>
        <v>9450</v>
      </c>
      <c r="U66" s="368">
        <f t="shared" si="47"/>
        <v>11340</v>
      </c>
      <c r="V66" s="368">
        <f t="shared" si="47"/>
        <v>13230</v>
      </c>
      <c r="W66" s="368">
        <f t="shared" si="47"/>
        <v>13230</v>
      </c>
      <c r="X66" s="368">
        <f t="shared" si="47"/>
        <v>11340</v>
      </c>
      <c r="Y66" s="368">
        <f t="shared" si="47"/>
        <v>9450</v>
      </c>
      <c r="Z66" s="368">
        <f t="shared" si="47"/>
        <v>9450</v>
      </c>
      <c r="AA66" s="368">
        <f t="shared" si="47"/>
        <v>9450</v>
      </c>
      <c r="AB66" s="368">
        <f t="shared" si="47"/>
        <v>9450</v>
      </c>
      <c r="AC66" s="229">
        <f>SUM(Q66:AB66)</f>
        <v>119070</v>
      </c>
      <c r="AD66" s="230">
        <f>N13</f>
        <v>0.15</v>
      </c>
      <c r="AE66" s="277">
        <f>Q66*(1+$AD66)</f>
        <v>8694</v>
      </c>
      <c r="AF66" s="277">
        <f t="shared" ref="AF66:AP67" si="48">R66*(1+$AD66)</f>
        <v>8694</v>
      </c>
      <c r="AG66" s="277">
        <f t="shared" si="48"/>
        <v>8694</v>
      </c>
      <c r="AH66" s="277">
        <f t="shared" si="48"/>
        <v>10867.5</v>
      </c>
      <c r="AI66" s="277">
        <f t="shared" si="48"/>
        <v>13040.999999999998</v>
      </c>
      <c r="AJ66" s="277">
        <f t="shared" si="48"/>
        <v>15214.499999999998</v>
      </c>
      <c r="AK66" s="277">
        <f t="shared" si="48"/>
        <v>15214.499999999998</v>
      </c>
      <c r="AL66" s="277">
        <f t="shared" si="48"/>
        <v>13040.999999999998</v>
      </c>
      <c r="AM66" s="277">
        <f t="shared" si="48"/>
        <v>10867.5</v>
      </c>
      <c r="AN66" s="277">
        <f t="shared" si="48"/>
        <v>10867.5</v>
      </c>
      <c r="AO66" s="277">
        <f t="shared" si="48"/>
        <v>10867.5</v>
      </c>
      <c r="AP66" s="277">
        <f t="shared" si="48"/>
        <v>10867.5</v>
      </c>
      <c r="AQ66" s="229">
        <f>SUM(AE66:AP66)</f>
        <v>136930.5</v>
      </c>
    </row>
    <row r="67" spans="1:43" s="95" customFormat="1" ht="15.75" x14ac:dyDescent="0.25">
      <c r="A67" s="227" t="s">
        <v>45</v>
      </c>
      <c r="B67" s="273"/>
      <c r="C67" s="368">
        <f>C45+C48+C51+C54+C59</f>
        <v>8300</v>
      </c>
      <c r="D67" s="368">
        <f t="shared" ref="D67:N67" si="49">D45+D48+D51+D54+D59</f>
        <v>6813</v>
      </c>
      <c r="E67" s="368">
        <f t="shared" si="49"/>
        <v>9613</v>
      </c>
      <c r="F67" s="368">
        <f t="shared" si="49"/>
        <v>16013</v>
      </c>
      <c r="G67" s="368">
        <f t="shared" si="49"/>
        <v>16013</v>
      </c>
      <c r="H67" s="368">
        <f t="shared" si="49"/>
        <v>19513</v>
      </c>
      <c r="I67" s="368">
        <f t="shared" si="49"/>
        <v>16413</v>
      </c>
      <c r="J67" s="368">
        <f t="shared" si="49"/>
        <v>16413</v>
      </c>
      <c r="K67" s="368">
        <f t="shared" si="49"/>
        <v>13613</v>
      </c>
      <c r="L67" s="368">
        <f t="shared" si="49"/>
        <v>15013</v>
      </c>
      <c r="M67" s="368">
        <f t="shared" si="49"/>
        <v>15013</v>
      </c>
      <c r="N67" s="368">
        <f t="shared" si="49"/>
        <v>15013</v>
      </c>
      <c r="O67" s="229">
        <f>SUM(C67:N67)</f>
        <v>167743</v>
      </c>
      <c r="P67" s="230">
        <f>M14</f>
        <v>0.3</v>
      </c>
      <c r="Q67" s="368">
        <f t="shared" ref="Q67:AB67" si="50">Q45+Q48+Q51+Q54+Q59</f>
        <v>14400</v>
      </c>
      <c r="R67" s="368">
        <f t="shared" si="50"/>
        <v>14413</v>
      </c>
      <c r="S67" s="368">
        <f t="shared" si="50"/>
        <v>14413</v>
      </c>
      <c r="T67" s="368">
        <f t="shared" si="50"/>
        <v>22767</v>
      </c>
      <c r="U67" s="368">
        <f t="shared" si="50"/>
        <v>26525</v>
      </c>
      <c r="V67" s="368">
        <f t="shared" si="50"/>
        <v>31075</v>
      </c>
      <c r="W67" s="368">
        <f t="shared" si="50"/>
        <v>25825</v>
      </c>
      <c r="X67" s="368">
        <f t="shared" si="50"/>
        <v>22025</v>
      </c>
      <c r="Y67" s="368">
        <f t="shared" si="50"/>
        <v>18221</v>
      </c>
      <c r="Z67" s="368">
        <f t="shared" si="50"/>
        <v>20093</v>
      </c>
      <c r="AA67" s="368">
        <f t="shared" si="50"/>
        <v>20093</v>
      </c>
      <c r="AB67" s="368">
        <f t="shared" si="50"/>
        <v>20093</v>
      </c>
      <c r="AC67" s="229">
        <f>SUM(Q67:AB67)</f>
        <v>249943</v>
      </c>
      <c r="AD67" s="230">
        <f>N14</f>
        <v>0.15</v>
      </c>
      <c r="AE67" s="277">
        <f>Q67*(1+$AD67)</f>
        <v>16560</v>
      </c>
      <c r="AF67" s="277">
        <f t="shared" si="48"/>
        <v>16574.949999999997</v>
      </c>
      <c r="AG67" s="277">
        <f t="shared" si="48"/>
        <v>16574.949999999997</v>
      </c>
      <c r="AH67" s="277">
        <f t="shared" si="48"/>
        <v>26182.05</v>
      </c>
      <c r="AI67" s="277">
        <f t="shared" si="48"/>
        <v>30503.749999999996</v>
      </c>
      <c r="AJ67" s="277">
        <f t="shared" si="48"/>
        <v>35736.25</v>
      </c>
      <c r="AK67" s="277">
        <f t="shared" si="48"/>
        <v>29698.749999999996</v>
      </c>
      <c r="AL67" s="277">
        <f t="shared" si="48"/>
        <v>25328.749999999996</v>
      </c>
      <c r="AM67" s="277">
        <f t="shared" si="48"/>
        <v>20954.149999999998</v>
      </c>
      <c r="AN67" s="277">
        <f t="shared" si="48"/>
        <v>23106.949999999997</v>
      </c>
      <c r="AO67" s="277">
        <f t="shared" si="48"/>
        <v>23106.949999999997</v>
      </c>
      <c r="AP67" s="277">
        <f t="shared" si="48"/>
        <v>23106.949999999997</v>
      </c>
      <c r="AQ67" s="229">
        <f>SUM(AE67:AP67)</f>
        <v>287434.45</v>
      </c>
    </row>
    <row r="68" spans="1:43" s="95" customFormat="1" ht="15.75" x14ac:dyDescent="0.25">
      <c r="A68" s="227" t="s">
        <v>100</v>
      </c>
      <c r="B68" s="273"/>
      <c r="C68" s="274"/>
      <c r="D68" s="274"/>
      <c r="E68" s="274"/>
      <c r="F68" s="274"/>
      <c r="G68" s="274"/>
      <c r="H68" s="274"/>
      <c r="I68" s="274"/>
      <c r="J68" s="274"/>
      <c r="K68" s="274"/>
      <c r="L68" s="274"/>
      <c r="M68" s="274"/>
      <c r="N68" s="274"/>
      <c r="O68" s="229">
        <f>SUM(C68:N68)</f>
        <v>0</v>
      </c>
      <c r="P68" s="230">
        <f>M15</f>
        <v>0</v>
      </c>
      <c r="Q68" s="277">
        <f>C68*(1+$P68)</f>
        <v>0</v>
      </c>
      <c r="R68" s="277">
        <f t="shared" ref="R66:AB68" si="51">D68*(1+$P68)</f>
        <v>0</v>
      </c>
      <c r="S68" s="277">
        <f t="shared" si="51"/>
        <v>0</v>
      </c>
      <c r="T68" s="277">
        <f t="shared" si="51"/>
        <v>0</v>
      </c>
      <c r="U68" s="277">
        <f t="shared" si="51"/>
        <v>0</v>
      </c>
      <c r="V68" s="277">
        <f t="shared" si="51"/>
        <v>0</v>
      </c>
      <c r="W68" s="277">
        <f t="shared" si="51"/>
        <v>0</v>
      </c>
      <c r="X68" s="277">
        <f t="shared" si="51"/>
        <v>0</v>
      </c>
      <c r="Y68" s="277">
        <f t="shared" si="51"/>
        <v>0</v>
      </c>
      <c r="Z68" s="277">
        <f t="shared" si="51"/>
        <v>0</v>
      </c>
      <c r="AA68" s="277">
        <f t="shared" si="51"/>
        <v>0</v>
      </c>
      <c r="AB68" s="277">
        <f t="shared" si="51"/>
        <v>0</v>
      </c>
      <c r="AC68" s="229">
        <f>SUM(Q68:AB68)</f>
        <v>0</v>
      </c>
      <c r="AD68" s="230">
        <f>N15</f>
        <v>0</v>
      </c>
      <c r="AE68" s="277">
        <f t="shared" ref="AE66:AP68" si="52">Q68*(1+$P68)</f>
        <v>0</v>
      </c>
      <c r="AF68" s="277">
        <f t="shared" si="52"/>
        <v>0</v>
      </c>
      <c r="AG68" s="277">
        <f t="shared" si="52"/>
        <v>0</v>
      </c>
      <c r="AH68" s="277">
        <f t="shared" si="52"/>
        <v>0</v>
      </c>
      <c r="AI68" s="277">
        <f t="shared" si="52"/>
        <v>0</v>
      </c>
      <c r="AJ68" s="277">
        <f t="shared" si="52"/>
        <v>0</v>
      </c>
      <c r="AK68" s="277">
        <f t="shared" si="52"/>
        <v>0</v>
      </c>
      <c r="AL68" s="277">
        <f t="shared" si="52"/>
        <v>0</v>
      </c>
      <c r="AM68" s="277">
        <f t="shared" si="52"/>
        <v>0</v>
      </c>
      <c r="AN68" s="277">
        <f t="shared" si="52"/>
        <v>0</v>
      </c>
      <c r="AO68" s="277">
        <f t="shared" si="52"/>
        <v>0</v>
      </c>
      <c r="AP68" s="277">
        <f t="shared" si="52"/>
        <v>0</v>
      </c>
      <c r="AQ68" s="229">
        <f>SUM(AE68:AP68)</f>
        <v>0</v>
      </c>
    </row>
    <row r="69" spans="1:43" ht="15" customHeight="1" x14ac:dyDescent="0.25">
      <c r="A69" s="231" t="s">
        <v>8</v>
      </c>
      <c r="B69" s="232">
        <f>SUM(B66:B68)</f>
        <v>0</v>
      </c>
      <c r="C69" s="233">
        <f>SUM(C66:C68)</f>
        <v>12080</v>
      </c>
      <c r="D69" s="233">
        <f t="shared" ref="D69:N69" si="53">SUM(D66:D68)</f>
        <v>10593</v>
      </c>
      <c r="E69" s="233">
        <f t="shared" si="53"/>
        <v>15283</v>
      </c>
      <c r="F69" s="233">
        <f t="shared" si="53"/>
        <v>23573</v>
      </c>
      <c r="G69" s="233">
        <f t="shared" si="53"/>
        <v>23573</v>
      </c>
      <c r="H69" s="233">
        <f t="shared" si="53"/>
        <v>28963</v>
      </c>
      <c r="I69" s="233">
        <f t="shared" si="53"/>
        <v>25863</v>
      </c>
      <c r="J69" s="233">
        <f t="shared" si="53"/>
        <v>25863</v>
      </c>
      <c r="K69" s="233">
        <f t="shared" si="53"/>
        <v>21173</v>
      </c>
      <c r="L69" s="233">
        <f t="shared" si="53"/>
        <v>22573</v>
      </c>
      <c r="M69" s="233">
        <f t="shared" si="53"/>
        <v>22573</v>
      </c>
      <c r="N69" s="233">
        <f t="shared" si="53"/>
        <v>22573</v>
      </c>
      <c r="O69" s="234">
        <f>SUM(O66:O68)</f>
        <v>254683</v>
      </c>
      <c r="P69" s="231"/>
      <c r="Q69" s="233">
        <f>SUM(Q66:Q68)</f>
        <v>21960</v>
      </c>
      <c r="R69" s="233">
        <f t="shared" ref="R69:AB69" si="54">SUM(R66:R68)</f>
        <v>21973</v>
      </c>
      <c r="S69" s="233">
        <f t="shared" si="54"/>
        <v>21973</v>
      </c>
      <c r="T69" s="233">
        <f t="shared" si="54"/>
        <v>32217</v>
      </c>
      <c r="U69" s="233">
        <f t="shared" si="54"/>
        <v>37865</v>
      </c>
      <c r="V69" s="233">
        <f t="shared" si="54"/>
        <v>44305</v>
      </c>
      <c r="W69" s="233">
        <f t="shared" si="54"/>
        <v>39055</v>
      </c>
      <c r="X69" s="233">
        <f t="shared" si="54"/>
        <v>33365</v>
      </c>
      <c r="Y69" s="233">
        <f t="shared" si="54"/>
        <v>27671</v>
      </c>
      <c r="Z69" s="233">
        <f t="shared" si="54"/>
        <v>29543</v>
      </c>
      <c r="AA69" s="233">
        <f t="shared" si="54"/>
        <v>29543</v>
      </c>
      <c r="AB69" s="233">
        <f t="shared" si="54"/>
        <v>29543</v>
      </c>
      <c r="AC69" s="234">
        <f>SUM(AC66:AC68)</f>
        <v>369013</v>
      </c>
      <c r="AD69" s="231"/>
      <c r="AE69" s="233">
        <f>SUM(AE66:AE68)</f>
        <v>25254</v>
      </c>
      <c r="AF69" s="233">
        <f t="shared" ref="AF69:AP69" si="55">SUM(AF66:AF68)</f>
        <v>25268.949999999997</v>
      </c>
      <c r="AG69" s="233">
        <f t="shared" si="55"/>
        <v>25268.949999999997</v>
      </c>
      <c r="AH69" s="233">
        <f t="shared" si="55"/>
        <v>37049.550000000003</v>
      </c>
      <c r="AI69" s="233">
        <f t="shared" si="55"/>
        <v>43544.749999999993</v>
      </c>
      <c r="AJ69" s="233">
        <f t="shared" si="55"/>
        <v>50950.75</v>
      </c>
      <c r="AK69" s="233">
        <f t="shared" si="55"/>
        <v>44913.249999999993</v>
      </c>
      <c r="AL69" s="233">
        <f t="shared" si="55"/>
        <v>38369.749999999993</v>
      </c>
      <c r="AM69" s="233">
        <f t="shared" si="55"/>
        <v>31821.649999999998</v>
      </c>
      <c r="AN69" s="233">
        <f t="shared" si="55"/>
        <v>33974.449999999997</v>
      </c>
      <c r="AO69" s="233">
        <f t="shared" si="55"/>
        <v>33974.449999999997</v>
      </c>
      <c r="AP69" s="233">
        <f t="shared" si="55"/>
        <v>33974.449999999997</v>
      </c>
      <c r="AQ69" s="234">
        <f>SUM(AQ66:AQ68)</f>
        <v>424364.95</v>
      </c>
    </row>
    <row r="70" spans="1:43" s="95" customFormat="1" ht="15.75" hidden="1" outlineLevel="1" x14ac:dyDescent="0.25">
      <c r="A70" s="235" t="s">
        <v>4</v>
      </c>
      <c r="B70" s="236"/>
      <c r="C70" s="237"/>
      <c r="D70" s="237"/>
      <c r="E70" s="237"/>
      <c r="F70" s="237"/>
      <c r="G70" s="237"/>
      <c r="H70" s="237"/>
      <c r="I70" s="237"/>
      <c r="J70" s="237"/>
      <c r="K70" s="237"/>
      <c r="L70" s="237"/>
      <c r="M70" s="237"/>
      <c r="N70" s="237"/>
      <c r="O70" s="229"/>
      <c r="P70" s="235"/>
      <c r="Q70" s="237"/>
      <c r="R70" s="237"/>
      <c r="S70" s="237"/>
      <c r="T70" s="237"/>
      <c r="U70" s="237"/>
      <c r="V70" s="237"/>
      <c r="W70" s="237"/>
      <c r="X70" s="237"/>
      <c r="Y70" s="237"/>
      <c r="Z70" s="237"/>
      <c r="AA70" s="237"/>
      <c r="AB70" s="237"/>
      <c r="AC70" s="229"/>
      <c r="AD70" s="235"/>
      <c r="AE70" s="237"/>
      <c r="AF70" s="237"/>
      <c r="AG70" s="237"/>
      <c r="AH70" s="237"/>
      <c r="AI70" s="237"/>
      <c r="AJ70" s="237"/>
      <c r="AK70" s="237"/>
      <c r="AL70" s="237"/>
      <c r="AM70" s="237"/>
      <c r="AN70" s="237"/>
      <c r="AO70" s="237"/>
      <c r="AP70" s="237"/>
      <c r="AQ70" s="229"/>
    </row>
    <row r="71" spans="1:43" ht="15.75" hidden="1" outlineLevel="1" x14ac:dyDescent="0.25">
      <c r="A71" s="238" t="s">
        <v>5</v>
      </c>
      <c r="B71" s="239"/>
      <c r="C71" s="237"/>
      <c r="D71" s="237"/>
      <c r="E71" s="237"/>
      <c r="F71" s="237"/>
      <c r="G71" s="237"/>
      <c r="H71" s="237"/>
      <c r="I71" s="237"/>
      <c r="J71" s="237"/>
      <c r="K71" s="237"/>
      <c r="L71" s="237"/>
      <c r="M71" s="237"/>
      <c r="N71" s="237"/>
      <c r="O71" s="229">
        <f>SUM(C71:N71)</f>
        <v>0</v>
      </c>
      <c r="P71" s="238"/>
      <c r="Q71" s="237"/>
      <c r="R71" s="237"/>
      <c r="S71" s="237"/>
      <c r="T71" s="237"/>
      <c r="U71" s="237"/>
      <c r="V71" s="237"/>
      <c r="W71" s="237"/>
      <c r="X71" s="237"/>
      <c r="Y71" s="237"/>
      <c r="Z71" s="237"/>
      <c r="AA71" s="237"/>
      <c r="AB71" s="237"/>
      <c r="AC71" s="229">
        <f>SUM(Q71:AB71)</f>
        <v>0</v>
      </c>
      <c r="AD71" s="238"/>
      <c r="AE71" s="237"/>
      <c r="AF71" s="237"/>
      <c r="AG71" s="237"/>
      <c r="AH71" s="237"/>
      <c r="AI71" s="237"/>
      <c r="AJ71" s="237"/>
      <c r="AK71" s="237"/>
      <c r="AL71" s="237"/>
      <c r="AM71" s="237"/>
      <c r="AN71" s="237"/>
      <c r="AO71" s="237"/>
      <c r="AP71" s="237"/>
      <c r="AQ71" s="229">
        <f>SUM(AE71:AP71)</f>
        <v>0</v>
      </c>
    </row>
    <row r="72" spans="1:43" ht="15" hidden="1" customHeight="1" outlineLevel="1" x14ac:dyDescent="0.25">
      <c r="A72" s="238" t="s">
        <v>6</v>
      </c>
      <c r="B72" s="239"/>
      <c r="C72" s="237"/>
      <c r="D72" s="237"/>
      <c r="E72" s="237"/>
      <c r="F72" s="237"/>
      <c r="G72" s="237"/>
      <c r="H72" s="237"/>
      <c r="I72" s="237"/>
      <c r="J72" s="237"/>
      <c r="K72" s="237"/>
      <c r="L72" s="237"/>
      <c r="M72" s="237"/>
      <c r="N72" s="237"/>
      <c r="O72" s="229"/>
      <c r="P72" s="238"/>
      <c r="Q72" s="237"/>
      <c r="R72" s="237"/>
      <c r="S72" s="237"/>
      <c r="T72" s="237"/>
      <c r="U72" s="237"/>
      <c r="V72" s="237"/>
      <c r="W72" s="237"/>
      <c r="X72" s="237"/>
      <c r="Y72" s="237"/>
      <c r="Z72" s="237"/>
      <c r="AA72" s="237"/>
      <c r="AB72" s="237"/>
      <c r="AC72" s="229"/>
      <c r="AD72" s="238"/>
      <c r="AE72" s="237"/>
      <c r="AF72" s="237"/>
      <c r="AG72" s="237"/>
      <c r="AH72" s="237"/>
      <c r="AI72" s="237"/>
      <c r="AJ72" s="237"/>
      <c r="AK72" s="237"/>
      <c r="AL72" s="237"/>
      <c r="AM72" s="237"/>
      <c r="AN72" s="237"/>
      <c r="AO72" s="237"/>
      <c r="AP72" s="237"/>
      <c r="AQ72" s="229"/>
    </row>
    <row r="73" spans="1:43" s="95" customFormat="1" ht="15" hidden="1" customHeight="1" outlineLevel="1" x14ac:dyDescent="0.25">
      <c r="A73" s="227" t="s">
        <v>1</v>
      </c>
      <c r="B73" s="240"/>
      <c r="C73" s="237"/>
      <c r="D73" s="237"/>
      <c r="E73" s="237"/>
      <c r="F73" s="237"/>
      <c r="G73" s="237"/>
      <c r="H73" s="237"/>
      <c r="I73" s="237"/>
      <c r="J73" s="237"/>
      <c r="K73" s="237"/>
      <c r="L73" s="237"/>
      <c r="M73" s="237"/>
      <c r="N73" s="237"/>
      <c r="O73" s="229">
        <f>SUM(C73:N73)</f>
        <v>0</v>
      </c>
      <c r="P73" s="227"/>
      <c r="Q73" s="237"/>
      <c r="R73" s="237"/>
      <c r="S73" s="237"/>
      <c r="T73" s="237"/>
      <c r="U73" s="237"/>
      <c r="V73" s="237"/>
      <c r="W73" s="237"/>
      <c r="X73" s="237"/>
      <c r="Y73" s="237"/>
      <c r="Z73" s="237"/>
      <c r="AA73" s="237"/>
      <c r="AB73" s="237"/>
      <c r="AC73" s="229">
        <f>SUM(Q73:AB73)</f>
        <v>0</v>
      </c>
      <c r="AD73" s="227"/>
      <c r="AE73" s="237"/>
      <c r="AF73" s="237"/>
      <c r="AG73" s="237"/>
      <c r="AH73" s="237"/>
      <c r="AI73" s="237"/>
      <c r="AJ73" s="237"/>
      <c r="AK73" s="237"/>
      <c r="AL73" s="237"/>
      <c r="AM73" s="237"/>
      <c r="AN73" s="237"/>
      <c r="AO73" s="237"/>
      <c r="AP73" s="237"/>
      <c r="AQ73" s="229">
        <f>SUM(AE73:AP73)</f>
        <v>0</v>
      </c>
    </row>
    <row r="74" spans="1:43" ht="15" hidden="1" customHeight="1" outlineLevel="1" x14ac:dyDescent="0.25">
      <c r="A74" s="227" t="s">
        <v>2</v>
      </c>
      <c r="B74" s="240"/>
      <c r="C74" s="237"/>
      <c r="D74" s="237"/>
      <c r="E74" s="237"/>
      <c r="F74" s="237"/>
      <c r="G74" s="237"/>
      <c r="H74" s="237"/>
      <c r="I74" s="237"/>
      <c r="J74" s="237"/>
      <c r="K74" s="237"/>
      <c r="L74" s="237"/>
      <c r="M74" s="237"/>
      <c r="N74" s="237"/>
      <c r="O74" s="229">
        <f>SUM(C74:N74)</f>
        <v>0</v>
      </c>
      <c r="P74" s="227"/>
      <c r="Q74" s="237"/>
      <c r="R74" s="237"/>
      <c r="S74" s="237"/>
      <c r="T74" s="237"/>
      <c r="U74" s="237"/>
      <c r="V74" s="237"/>
      <c r="W74" s="237"/>
      <c r="X74" s="237"/>
      <c r="Y74" s="237"/>
      <c r="Z74" s="237"/>
      <c r="AA74" s="237"/>
      <c r="AB74" s="237"/>
      <c r="AC74" s="229">
        <f>SUM(Q74:AB74)</f>
        <v>0</v>
      </c>
      <c r="AD74" s="227"/>
      <c r="AE74" s="237"/>
      <c r="AF74" s="237"/>
      <c r="AG74" s="237"/>
      <c r="AH74" s="237"/>
      <c r="AI74" s="237"/>
      <c r="AJ74" s="237"/>
      <c r="AK74" s="237"/>
      <c r="AL74" s="237"/>
      <c r="AM74" s="237"/>
      <c r="AN74" s="237"/>
      <c r="AO74" s="237"/>
      <c r="AP74" s="237"/>
      <c r="AQ74" s="229">
        <f>SUM(AE74:AP74)</f>
        <v>0</v>
      </c>
    </row>
    <row r="75" spans="1:43" ht="15" hidden="1" customHeight="1" outlineLevel="1" x14ac:dyDescent="0.25">
      <c r="A75" s="227" t="s">
        <v>3</v>
      </c>
      <c r="B75" s="240"/>
      <c r="C75" s="237"/>
      <c r="D75" s="237"/>
      <c r="E75" s="237"/>
      <c r="F75" s="237"/>
      <c r="G75" s="237"/>
      <c r="H75" s="237"/>
      <c r="I75" s="237"/>
      <c r="J75" s="237"/>
      <c r="K75" s="237"/>
      <c r="L75" s="237"/>
      <c r="M75" s="237"/>
      <c r="N75" s="237"/>
      <c r="O75" s="229">
        <f>SUM(C75:N75)</f>
        <v>0</v>
      </c>
      <c r="P75" s="227"/>
      <c r="Q75" s="237"/>
      <c r="R75" s="237"/>
      <c r="S75" s="237"/>
      <c r="T75" s="237"/>
      <c r="U75" s="237"/>
      <c r="V75" s="237"/>
      <c r="W75" s="237"/>
      <c r="X75" s="237"/>
      <c r="Y75" s="237"/>
      <c r="Z75" s="237"/>
      <c r="AA75" s="237"/>
      <c r="AB75" s="237"/>
      <c r="AC75" s="229">
        <f>SUM(Q75:AB75)</f>
        <v>0</v>
      </c>
      <c r="AD75" s="227"/>
      <c r="AE75" s="237"/>
      <c r="AF75" s="237"/>
      <c r="AG75" s="237"/>
      <c r="AH75" s="237"/>
      <c r="AI75" s="237"/>
      <c r="AJ75" s="237"/>
      <c r="AK75" s="237"/>
      <c r="AL75" s="237"/>
      <c r="AM75" s="237"/>
      <c r="AN75" s="237"/>
      <c r="AO75" s="237"/>
      <c r="AP75" s="237"/>
      <c r="AQ75" s="229">
        <f>SUM(AE75:AP75)</f>
        <v>0</v>
      </c>
    </row>
    <row r="76" spans="1:43" ht="15" hidden="1" customHeight="1" outlineLevel="1" x14ac:dyDescent="0.25">
      <c r="A76" s="227" t="s">
        <v>9</v>
      </c>
      <c r="B76" s="240"/>
      <c r="C76" s="237"/>
      <c r="D76" s="237"/>
      <c r="E76" s="237"/>
      <c r="F76" s="237"/>
      <c r="G76" s="237"/>
      <c r="H76" s="237"/>
      <c r="I76" s="237"/>
      <c r="J76" s="237"/>
      <c r="K76" s="237"/>
      <c r="L76" s="237"/>
      <c r="M76" s="237"/>
      <c r="N76" s="237"/>
      <c r="O76" s="229">
        <f>SUM(C76:N76)</f>
        <v>0</v>
      </c>
      <c r="P76" s="227"/>
      <c r="Q76" s="237"/>
      <c r="R76" s="237"/>
      <c r="S76" s="237"/>
      <c r="T76" s="237"/>
      <c r="U76" s="237"/>
      <c r="V76" s="237"/>
      <c r="W76" s="237"/>
      <c r="X76" s="237"/>
      <c r="Y76" s="237"/>
      <c r="Z76" s="237"/>
      <c r="AA76" s="237"/>
      <c r="AB76" s="237"/>
      <c r="AC76" s="229">
        <f>SUM(Q76:AB76)</f>
        <v>0</v>
      </c>
      <c r="AD76" s="227"/>
      <c r="AE76" s="237"/>
      <c r="AF76" s="237"/>
      <c r="AG76" s="237"/>
      <c r="AH76" s="237"/>
      <c r="AI76" s="237"/>
      <c r="AJ76" s="237"/>
      <c r="AK76" s="237"/>
      <c r="AL76" s="237"/>
      <c r="AM76" s="237"/>
      <c r="AN76" s="237"/>
      <c r="AO76" s="237"/>
      <c r="AP76" s="237"/>
      <c r="AQ76" s="229">
        <f>SUM(AE76:AP76)</f>
        <v>0</v>
      </c>
    </row>
    <row r="77" spans="1:43" s="95" customFormat="1" ht="15" hidden="1" customHeight="1" outlineLevel="1" x14ac:dyDescent="0.25">
      <c r="A77" s="227" t="s">
        <v>10</v>
      </c>
      <c r="B77" s="240"/>
      <c r="C77" s="237"/>
      <c r="D77" s="237"/>
      <c r="E77" s="237"/>
      <c r="F77" s="237"/>
      <c r="G77" s="237"/>
      <c r="H77" s="237"/>
      <c r="I77" s="237"/>
      <c r="J77" s="237"/>
      <c r="K77" s="237"/>
      <c r="L77" s="237"/>
      <c r="M77" s="237"/>
      <c r="N77" s="237"/>
      <c r="O77" s="229">
        <f>SUM(C77:N77)</f>
        <v>0</v>
      </c>
      <c r="P77" s="227"/>
      <c r="Q77" s="237"/>
      <c r="R77" s="237"/>
      <c r="S77" s="237"/>
      <c r="T77" s="237"/>
      <c r="U77" s="237"/>
      <c r="V77" s="237"/>
      <c r="W77" s="237"/>
      <c r="X77" s="237"/>
      <c r="Y77" s="237"/>
      <c r="Z77" s="237"/>
      <c r="AA77" s="237"/>
      <c r="AB77" s="237"/>
      <c r="AC77" s="229">
        <f>SUM(Q77:AB77)</f>
        <v>0</v>
      </c>
      <c r="AD77" s="227"/>
      <c r="AE77" s="237"/>
      <c r="AF77" s="237"/>
      <c r="AG77" s="237"/>
      <c r="AH77" s="237"/>
      <c r="AI77" s="237"/>
      <c r="AJ77" s="237"/>
      <c r="AK77" s="237"/>
      <c r="AL77" s="237"/>
      <c r="AM77" s="237"/>
      <c r="AN77" s="237"/>
      <c r="AO77" s="237"/>
      <c r="AP77" s="237"/>
      <c r="AQ77" s="229">
        <f>SUM(AE77:AP77)</f>
        <v>0</v>
      </c>
    </row>
    <row r="78" spans="1:43" ht="15" hidden="1" customHeight="1" outlineLevel="1" x14ac:dyDescent="0.25">
      <c r="A78" s="227"/>
      <c r="B78" s="240"/>
      <c r="C78" s="237"/>
      <c r="D78" s="237"/>
      <c r="E78" s="237"/>
      <c r="F78" s="237"/>
      <c r="G78" s="237"/>
      <c r="H78" s="237"/>
      <c r="I78" s="237"/>
      <c r="J78" s="237"/>
      <c r="K78" s="237"/>
      <c r="L78" s="237"/>
      <c r="M78" s="237"/>
      <c r="N78" s="237"/>
      <c r="O78" s="229"/>
      <c r="P78" s="227"/>
      <c r="Q78" s="237"/>
      <c r="R78" s="237"/>
      <c r="S78" s="237"/>
      <c r="T78" s="237"/>
      <c r="U78" s="237"/>
      <c r="V78" s="237"/>
      <c r="W78" s="237"/>
      <c r="X78" s="237"/>
      <c r="Y78" s="237"/>
      <c r="Z78" s="237"/>
      <c r="AA78" s="237"/>
      <c r="AB78" s="237"/>
      <c r="AC78" s="229"/>
      <c r="AD78" s="227"/>
      <c r="AE78" s="237"/>
      <c r="AF78" s="237"/>
      <c r="AG78" s="237"/>
      <c r="AH78" s="237"/>
      <c r="AI78" s="237"/>
      <c r="AJ78" s="237"/>
      <c r="AK78" s="237"/>
      <c r="AL78" s="237"/>
      <c r="AM78" s="237"/>
      <c r="AN78" s="237"/>
      <c r="AO78" s="237"/>
      <c r="AP78" s="237"/>
      <c r="AQ78" s="229"/>
    </row>
    <row r="79" spans="1:43" ht="15" hidden="1" customHeight="1" outlineLevel="1" x14ac:dyDescent="0.25">
      <c r="A79" s="241" t="s">
        <v>7</v>
      </c>
      <c r="B79" s="242"/>
      <c r="C79" s="242"/>
      <c r="D79" s="237"/>
      <c r="E79" s="237"/>
      <c r="F79" s="237"/>
      <c r="G79" s="237"/>
      <c r="H79" s="237"/>
      <c r="I79" s="237"/>
      <c r="J79" s="237"/>
      <c r="K79" s="237"/>
      <c r="L79" s="237"/>
      <c r="M79" s="237"/>
      <c r="N79" s="237"/>
      <c r="O79" s="229">
        <f>SUM(C79:N79)</f>
        <v>0</v>
      </c>
      <c r="P79" s="241"/>
      <c r="Q79" s="237"/>
      <c r="R79" s="237"/>
      <c r="S79" s="237"/>
      <c r="T79" s="237"/>
      <c r="U79" s="237"/>
      <c r="V79" s="237"/>
      <c r="W79" s="237"/>
      <c r="X79" s="237"/>
      <c r="Y79" s="237"/>
      <c r="Z79" s="237"/>
      <c r="AA79" s="237"/>
      <c r="AB79" s="237"/>
      <c r="AC79" s="229">
        <f>SUM(Q79:AB79)</f>
        <v>0</v>
      </c>
      <c r="AD79" s="241"/>
      <c r="AE79" s="237"/>
      <c r="AF79" s="237"/>
      <c r="AG79" s="237"/>
      <c r="AH79" s="237"/>
      <c r="AI79" s="237"/>
      <c r="AJ79" s="237"/>
      <c r="AK79" s="237"/>
      <c r="AL79" s="237"/>
      <c r="AM79" s="237"/>
      <c r="AN79" s="237"/>
      <c r="AO79" s="237"/>
      <c r="AP79" s="237"/>
      <c r="AQ79" s="229">
        <f>SUM(AE79:AP79)</f>
        <v>0</v>
      </c>
    </row>
    <row r="80" spans="1:43" ht="15" customHeight="1" collapsed="1" x14ac:dyDescent="0.25">
      <c r="A80" s="241" t="s">
        <v>11</v>
      </c>
      <c r="B80" s="230"/>
      <c r="C80" s="243">
        <f>C67*(1-$L$16)</f>
        <v>3071</v>
      </c>
      <c r="D80" s="243">
        <f t="shared" ref="D80:N80" si="56">D67*(1-$L$16)</f>
        <v>2520.81</v>
      </c>
      <c r="E80" s="243">
        <f t="shared" si="56"/>
        <v>3556.81</v>
      </c>
      <c r="F80" s="243">
        <f t="shared" si="56"/>
        <v>5924.8099999999995</v>
      </c>
      <c r="G80" s="243">
        <f t="shared" si="56"/>
        <v>5924.8099999999995</v>
      </c>
      <c r="H80" s="243">
        <f t="shared" si="56"/>
        <v>7219.8099999999995</v>
      </c>
      <c r="I80" s="243">
        <f t="shared" si="56"/>
        <v>6072.8099999999995</v>
      </c>
      <c r="J80" s="243">
        <f t="shared" si="56"/>
        <v>6072.8099999999995</v>
      </c>
      <c r="K80" s="243">
        <f t="shared" si="56"/>
        <v>5036.8099999999995</v>
      </c>
      <c r="L80" s="243">
        <f t="shared" si="56"/>
        <v>5554.8099999999995</v>
      </c>
      <c r="M80" s="243">
        <f t="shared" si="56"/>
        <v>5554.8099999999995</v>
      </c>
      <c r="N80" s="243">
        <f t="shared" si="56"/>
        <v>5554.8099999999995</v>
      </c>
      <c r="O80" s="229">
        <f>SUM(C80:N80)</f>
        <v>62064.909999999982</v>
      </c>
      <c r="P80" s="230"/>
      <c r="Q80" s="243">
        <f t="shared" ref="Q80:AB80" si="57">Q67*(1-$M$16)</f>
        <v>5328</v>
      </c>
      <c r="R80" s="243">
        <f t="shared" si="57"/>
        <v>5332.8099999999995</v>
      </c>
      <c r="S80" s="243">
        <f t="shared" si="57"/>
        <v>5332.8099999999995</v>
      </c>
      <c r="T80" s="243">
        <f t="shared" si="57"/>
        <v>8423.7899999999991</v>
      </c>
      <c r="U80" s="243">
        <f t="shared" si="57"/>
        <v>9814.25</v>
      </c>
      <c r="V80" s="243">
        <f t="shared" si="57"/>
        <v>11497.75</v>
      </c>
      <c r="W80" s="243">
        <f t="shared" si="57"/>
        <v>9555.25</v>
      </c>
      <c r="X80" s="243">
        <f t="shared" si="57"/>
        <v>8149.25</v>
      </c>
      <c r="Y80" s="243">
        <f t="shared" si="57"/>
        <v>6741.7699999999995</v>
      </c>
      <c r="Z80" s="243">
        <f t="shared" si="57"/>
        <v>7434.41</v>
      </c>
      <c r="AA80" s="243">
        <f t="shared" si="57"/>
        <v>7434.41</v>
      </c>
      <c r="AB80" s="243">
        <f t="shared" si="57"/>
        <v>7434.41</v>
      </c>
      <c r="AC80" s="229">
        <f>SUM(Q80:AB80)</f>
        <v>92478.91</v>
      </c>
      <c r="AD80" s="230"/>
      <c r="AE80" s="243">
        <f t="shared" ref="AE80:AP80" si="58">AE67*(1-$M$16)</f>
        <v>6127.2</v>
      </c>
      <c r="AF80" s="243">
        <f t="shared" si="58"/>
        <v>6132.731499999999</v>
      </c>
      <c r="AG80" s="243">
        <f t="shared" si="58"/>
        <v>6132.731499999999</v>
      </c>
      <c r="AH80" s="243">
        <f t="shared" si="58"/>
        <v>9687.3585000000003</v>
      </c>
      <c r="AI80" s="243">
        <f t="shared" si="58"/>
        <v>11286.387499999999</v>
      </c>
      <c r="AJ80" s="243">
        <f t="shared" si="58"/>
        <v>13222.4125</v>
      </c>
      <c r="AK80" s="243">
        <f t="shared" si="58"/>
        <v>10988.537499999999</v>
      </c>
      <c r="AL80" s="243">
        <f t="shared" si="58"/>
        <v>9371.6374999999989</v>
      </c>
      <c r="AM80" s="243">
        <f t="shared" si="58"/>
        <v>7753.035499999999</v>
      </c>
      <c r="AN80" s="243">
        <f t="shared" si="58"/>
        <v>8549.5714999999982</v>
      </c>
      <c r="AO80" s="243">
        <f t="shared" si="58"/>
        <v>8549.5714999999982</v>
      </c>
      <c r="AP80" s="243">
        <f t="shared" si="58"/>
        <v>8549.5714999999982</v>
      </c>
      <c r="AQ80" s="229">
        <f>SUM(AE80:AP80)</f>
        <v>106350.74649999998</v>
      </c>
    </row>
    <row r="81" spans="1:43" ht="15" customHeight="1" x14ac:dyDescent="0.25">
      <c r="A81" s="231" t="s">
        <v>46</v>
      </c>
      <c r="B81" s="232"/>
      <c r="C81" s="233">
        <f t="shared" ref="C81:O81" si="59">C69-C80</f>
        <v>9009</v>
      </c>
      <c r="D81" s="233">
        <f t="shared" si="59"/>
        <v>8072.1900000000005</v>
      </c>
      <c r="E81" s="233">
        <f t="shared" si="59"/>
        <v>11726.19</v>
      </c>
      <c r="F81" s="233">
        <f t="shared" si="59"/>
        <v>17648.190000000002</v>
      </c>
      <c r="G81" s="233">
        <f t="shared" si="59"/>
        <v>17648.190000000002</v>
      </c>
      <c r="H81" s="233">
        <f t="shared" si="59"/>
        <v>21743.190000000002</v>
      </c>
      <c r="I81" s="233">
        <f t="shared" si="59"/>
        <v>19790.190000000002</v>
      </c>
      <c r="J81" s="233">
        <f t="shared" si="59"/>
        <v>19790.190000000002</v>
      </c>
      <c r="K81" s="233">
        <f t="shared" si="59"/>
        <v>16136.19</v>
      </c>
      <c r="L81" s="233">
        <f t="shared" si="59"/>
        <v>17018.190000000002</v>
      </c>
      <c r="M81" s="233">
        <f t="shared" si="59"/>
        <v>17018.190000000002</v>
      </c>
      <c r="N81" s="233">
        <f t="shared" si="59"/>
        <v>17018.190000000002</v>
      </c>
      <c r="O81" s="234">
        <f t="shared" si="59"/>
        <v>192618.09000000003</v>
      </c>
      <c r="P81" s="231"/>
      <c r="Q81" s="233">
        <f t="shared" ref="Q81:AC81" si="60">Q69-Q80</f>
        <v>16632</v>
      </c>
      <c r="R81" s="233">
        <f t="shared" si="60"/>
        <v>16640.190000000002</v>
      </c>
      <c r="S81" s="233">
        <f t="shared" si="60"/>
        <v>16640.190000000002</v>
      </c>
      <c r="T81" s="233">
        <f t="shared" si="60"/>
        <v>23793.21</v>
      </c>
      <c r="U81" s="233">
        <f t="shared" si="60"/>
        <v>28050.75</v>
      </c>
      <c r="V81" s="233">
        <f t="shared" si="60"/>
        <v>32807.25</v>
      </c>
      <c r="W81" s="233">
        <f t="shared" si="60"/>
        <v>29499.75</v>
      </c>
      <c r="X81" s="233">
        <f t="shared" si="60"/>
        <v>25215.75</v>
      </c>
      <c r="Y81" s="233">
        <f t="shared" si="60"/>
        <v>20929.23</v>
      </c>
      <c r="Z81" s="233">
        <f t="shared" si="60"/>
        <v>22108.59</v>
      </c>
      <c r="AA81" s="233">
        <f t="shared" si="60"/>
        <v>22108.59</v>
      </c>
      <c r="AB81" s="233">
        <f t="shared" si="60"/>
        <v>22108.59</v>
      </c>
      <c r="AC81" s="234">
        <f t="shared" si="60"/>
        <v>276534.08999999997</v>
      </c>
      <c r="AD81" s="231"/>
      <c r="AE81" s="233">
        <f t="shared" ref="AE81:AQ81" si="61">AE69-AE80</f>
        <v>19126.8</v>
      </c>
      <c r="AF81" s="233">
        <f t="shared" si="61"/>
        <v>19136.218499999999</v>
      </c>
      <c r="AG81" s="233">
        <f t="shared" si="61"/>
        <v>19136.218499999999</v>
      </c>
      <c r="AH81" s="233">
        <f t="shared" si="61"/>
        <v>27362.191500000001</v>
      </c>
      <c r="AI81" s="233">
        <f t="shared" si="61"/>
        <v>32258.362499999996</v>
      </c>
      <c r="AJ81" s="233">
        <f t="shared" si="61"/>
        <v>37728.337500000001</v>
      </c>
      <c r="AK81" s="233">
        <f t="shared" si="61"/>
        <v>33924.712499999994</v>
      </c>
      <c r="AL81" s="233">
        <f t="shared" si="61"/>
        <v>28998.112499999996</v>
      </c>
      <c r="AM81" s="233">
        <f t="shared" si="61"/>
        <v>24068.6145</v>
      </c>
      <c r="AN81" s="233">
        <f t="shared" si="61"/>
        <v>25424.878499999999</v>
      </c>
      <c r="AO81" s="233">
        <f t="shared" si="61"/>
        <v>25424.878499999999</v>
      </c>
      <c r="AP81" s="233">
        <f t="shared" si="61"/>
        <v>25424.878499999999</v>
      </c>
      <c r="AQ81" s="234">
        <f t="shared" si="61"/>
        <v>318014.20350000006</v>
      </c>
    </row>
    <row r="82" spans="1:43" ht="15" customHeight="1" x14ac:dyDescent="0.25">
      <c r="A82" s="231" t="s">
        <v>208</v>
      </c>
      <c r="B82" s="231"/>
      <c r="C82" s="233"/>
      <c r="D82" s="233"/>
      <c r="E82" s="233"/>
      <c r="F82" s="233"/>
      <c r="G82" s="233"/>
      <c r="H82" s="233"/>
      <c r="I82" s="233"/>
      <c r="J82" s="233"/>
      <c r="K82" s="233"/>
      <c r="L82" s="233"/>
      <c r="M82" s="233"/>
      <c r="N82" s="233"/>
      <c r="O82" s="244">
        <f>O81/O69</f>
        <v>0.75630525005595206</v>
      </c>
      <c r="P82" s="231"/>
      <c r="Q82" s="233"/>
      <c r="R82" s="233"/>
      <c r="S82" s="233"/>
      <c r="T82" s="233"/>
      <c r="U82" s="233"/>
      <c r="V82" s="233"/>
      <c r="W82" s="233"/>
      <c r="X82" s="233"/>
      <c r="Y82" s="233"/>
      <c r="Z82" s="233"/>
      <c r="AA82" s="233"/>
      <c r="AB82" s="233"/>
      <c r="AC82" s="244">
        <f>AC81/AC69</f>
        <v>0.74938847682872956</v>
      </c>
      <c r="AD82" s="231"/>
      <c r="AE82" s="233"/>
      <c r="AF82" s="233"/>
      <c r="AG82" s="233"/>
      <c r="AH82" s="233"/>
      <c r="AI82" s="233"/>
      <c r="AJ82" s="233"/>
      <c r="AK82" s="233"/>
      <c r="AL82" s="233"/>
      <c r="AM82" s="233"/>
      <c r="AN82" s="233"/>
      <c r="AO82" s="233"/>
      <c r="AP82" s="233"/>
      <c r="AQ82" s="244">
        <f>AQ81/AQ69</f>
        <v>0.74938847682872978</v>
      </c>
    </row>
    <row r="83" spans="1:43" ht="15" customHeight="1" x14ac:dyDescent="0.25">
      <c r="A83" s="231" t="s">
        <v>209</v>
      </c>
      <c r="B83" s="245"/>
      <c r="C83" s="233"/>
      <c r="D83" s="233"/>
      <c r="E83" s="233"/>
      <c r="F83" s="233"/>
      <c r="G83" s="233"/>
      <c r="H83" s="233"/>
      <c r="I83" s="233"/>
      <c r="J83" s="233"/>
      <c r="K83" s="233"/>
      <c r="L83" s="233"/>
      <c r="M83" s="233"/>
      <c r="N83" s="233"/>
      <c r="O83" s="244">
        <f>(O67-O80)/O67</f>
        <v>0.63000000000000012</v>
      </c>
      <c r="P83" s="245">
        <f>M16</f>
        <v>0.63</v>
      </c>
      <c r="Q83" s="233"/>
      <c r="R83" s="233"/>
      <c r="S83" s="233"/>
      <c r="T83" s="233"/>
      <c r="U83" s="233"/>
      <c r="V83" s="233"/>
      <c r="W83" s="233"/>
      <c r="X83" s="233"/>
      <c r="Y83" s="233"/>
      <c r="Z83" s="233"/>
      <c r="AA83" s="233"/>
      <c r="AB83" s="233"/>
      <c r="AC83" s="244">
        <f>(AC67-AC80)/AC67</f>
        <v>0.63</v>
      </c>
      <c r="AD83" s="245">
        <f>AA16</f>
        <v>0</v>
      </c>
      <c r="AE83" s="233"/>
      <c r="AF83" s="233"/>
      <c r="AG83" s="233"/>
      <c r="AH83" s="233"/>
      <c r="AI83" s="233"/>
      <c r="AJ83" s="233"/>
      <c r="AK83" s="233"/>
      <c r="AL83" s="233"/>
      <c r="AM83" s="233"/>
      <c r="AN83" s="233"/>
      <c r="AO83" s="233"/>
      <c r="AP83" s="233"/>
      <c r="AQ83" s="244">
        <f>(AQ67-AQ80)/AQ67</f>
        <v>0.63000000000000012</v>
      </c>
    </row>
    <row r="84" spans="1:43" ht="15" customHeight="1" x14ac:dyDescent="0.25">
      <c r="A84" s="235" t="s">
        <v>47</v>
      </c>
      <c r="B84" s="246"/>
      <c r="C84" s="243"/>
      <c r="D84" s="243"/>
      <c r="E84" s="243"/>
      <c r="F84" s="243"/>
      <c r="G84" s="243"/>
      <c r="H84" s="243"/>
      <c r="I84" s="243"/>
      <c r="J84" s="243"/>
      <c r="K84" s="243"/>
      <c r="L84" s="243"/>
      <c r="M84" s="243"/>
      <c r="N84" s="243"/>
      <c r="O84" s="247"/>
      <c r="P84" s="235"/>
      <c r="Q84" s="243"/>
      <c r="R84" s="243"/>
      <c r="S84" s="243"/>
      <c r="T84" s="243"/>
      <c r="U84" s="243"/>
      <c r="V84" s="243"/>
      <c r="W84" s="243"/>
      <c r="X84" s="243"/>
      <c r="Y84" s="243"/>
      <c r="Z84" s="243"/>
      <c r="AA84" s="243"/>
      <c r="AB84" s="243"/>
      <c r="AC84" s="247"/>
      <c r="AD84" s="235"/>
      <c r="AE84" s="243"/>
      <c r="AF84" s="243"/>
      <c r="AG84" s="243"/>
      <c r="AH84" s="243"/>
      <c r="AI84" s="243"/>
      <c r="AJ84" s="243"/>
      <c r="AK84" s="243"/>
      <c r="AL84" s="243"/>
      <c r="AM84" s="243"/>
      <c r="AN84" s="243"/>
      <c r="AO84" s="243"/>
      <c r="AP84" s="243"/>
      <c r="AQ84" s="247"/>
    </row>
    <row r="85" spans="1:43" ht="15" customHeight="1" x14ac:dyDescent="0.25">
      <c r="A85" s="227" t="s">
        <v>48</v>
      </c>
      <c r="B85" s="369">
        <v>4000</v>
      </c>
      <c r="C85" s="277">
        <f t="shared" ref="C85:N100" si="62">$B85/12</f>
        <v>333.33333333333331</v>
      </c>
      <c r="D85" s="277">
        <f t="shared" si="62"/>
        <v>333.33333333333331</v>
      </c>
      <c r="E85" s="277">
        <f t="shared" si="62"/>
        <v>333.33333333333331</v>
      </c>
      <c r="F85" s="277">
        <f t="shared" si="62"/>
        <v>333.33333333333331</v>
      </c>
      <c r="G85" s="277">
        <f t="shared" si="62"/>
        <v>333.33333333333331</v>
      </c>
      <c r="H85" s="277">
        <f t="shared" si="62"/>
        <v>333.33333333333331</v>
      </c>
      <c r="I85" s="277">
        <f t="shared" si="62"/>
        <v>333.33333333333331</v>
      </c>
      <c r="J85" s="277">
        <f t="shared" si="62"/>
        <v>333.33333333333331</v>
      </c>
      <c r="K85" s="277">
        <f t="shared" si="62"/>
        <v>333.33333333333331</v>
      </c>
      <c r="L85" s="277">
        <f t="shared" si="62"/>
        <v>333.33333333333331</v>
      </c>
      <c r="M85" s="277">
        <f t="shared" si="62"/>
        <v>333.33333333333331</v>
      </c>
      <c r="N85" s="277">
        <f t="shared" si="62"/>
        <v>333.33333333333331</v>
      </c>
      <c r="O85" s="229">
        <f t="shared" ref="O85:O110" si="63">SUM(C85:N85)</f>
        <v>4000.0000000000005</v>
      </c>
      <c r="P85" s="227"/>
      <c r="Q85" s="277">
        <f t="shared" ref="Q85:AB100" si="64">$O85/12*(1+$M$17)</f>
        <v>338.33333333333331</v>
      </c>
      <c r="R85" s="277">
        <f t="shared" si="64"/>
        <v>338.33333333333331</v>
      </c>
      <c r="S85" s="277">
        <f t="shared" si="64"/>
        <v>338.33333333333331</v>
      </c>
      <c r="T85" s="277">
        <f t="shared" si="64"/>
        <v>338.33333333333331</v>
      </c>
      <c r="U85" s="277">
        <f t="shared" si="64"/>
        <v>338.33333333333331</v>
      </c>
      <c r="V85" s="277">
        <f t="shared" si="64"/>
        <v>338.33333333333331</v>
      </c>
      <c r="W85" s="277">
        <f t="shared" si="64"/>
        <v>338.33333333333331</v>
      </c>
      <c r="X85" s="277">
        <f t="shared" si="64"/>
        <v>338.33333333333331</v>
      </c>
      <c r="Y85" s="277">
        <f t="shared" si="64"/>
        <v>338.33333333333331</v>
      </c>
      <c r="Z85" s="277">
        <f t="shared" si="64"/>
        <v>338.33333333333331</v>
      </c>
      <c r="AA85" s="277">
        <f t="shared" si="64"/>
        <v>338.33333333333331</v>
      </c>
      <c r="AB85" s="277">
        <f t="shared" si="64"/>
        <v>338.33333333333331</v>
      </c>
      <c r="AC85" s="229">
        <f t="shared" ref="AC85:AC90" si="65">SUM(Q85:AB85)</f>
        <v>4060.0000000000005</v>
      </c>
      <c r="AD85" s="227"/>
      <c r="AE85" s="277">
        <f t="shared" ref="AE85:AP100" si="66">$AC85/12*(1+$N$17)</f>
        <v>343.40833333333336</v>
      </c>
      <c r="AF85" s="277">
        <f t="shared" si="66"/>
        <v>343.40833333333336</v>
      </c>
      <c r="AG85" s="277">
        <f t="shared" si="66"/>
        <v>343.40833333333336</v>
      </c>
      <c r="AH85" s="277">
        <f t="shared" si="66"/>
        <v>343.40833333333336</v>
      </c>
      <c r="AI85" s="277">
        <f t="shared" si="66"/>
        <v>343.40833333333336</v>
      </c>
      <c r="AJ85" s="277">
        <f t="shared" si="66"/>
        <v>343.40833333333336</v>
      </c>
      <c r="AK85" s="277">
        <f t="shared" si="66"/>
        <v>343.40833333333336</v>
      </c>
      <c r="AL85" s="277">
        <f t="shared" si="66"/>
        <v>343.40833333333336</v>
      </c>
      <c r="AM85" s="277">
        <f t="shared" si="66"/>
        <v>343.40833333333336</v>
      </c>
      <c r="AN85" s="277">
        <f t="shared" si="66"/>
        <v>343.40833333333336</v>
      </c>
      <c r="AO85" s="277">
        <f t="shared" si="66"/>
        <v>343.40833333333336</v>
      </c>
      <c r="AP85" s="277">
        <f t="shared" si="66"/>
        <v>343.40833333333336</v>
      </c>
      <c r="AQ85" s="229">
        <f t="shared" ref="AQ85:AQ90" si="67">SUM(AE85:AP85)</f>
        <v>4120.9000000000005</v>
      </c>
    </row>
    <row r="86" spans="1:43" ht="15" customHeight="1" x14ac:dyDescent="0.25">
      <c r="A86" s="227" t="s">
        <v>49</v>
      </c>
      <c r="B86" s="369">
        <v>10000</v>
      </c>
      <c r="C86" s="277">
        <f t="shared" si="62"/>
        <v>833.33333333333337</v>
      </c>
      <c r="D86" s="277">
        <f t="shared" si="62"/>
        <v>833.33333333333337</v>
      </c>
      <c r="E86" s="277">
        <f t="shared" si="62"/>
        <v>833.33333333333337</v>
      </c>
      <c r="F86" s="277">
        <f t="shared" si="62"/>
        <v>833.33333333333337</v>
      </c>
      <c r="G86" s="277">
        <f t="shared" si="62"/>
        <v>833.33333333333337</v>
      </c>
      <c r="H86" s="277">
        <f t="shared" si="62"/>
        <v>833.33333333333337</v>
      </c>
      <c r="I86" s="277">
        <f t="shared" si="62"/>
        <v>833.33333333333337</v>
      </c>
      <c r="J86" s="277">
        <f t="shared" si="62"/>
        <v>833.33333333333337</v>
      </c>
      <c r="K86" s="277">
        <f t="shared" si="62"/>
        <v>833.33333333333337</v>
      </c>
      <c r="L86" s="277">
        <f t="shared" si="62"/>
        <v>833.33333333333337</v>
      </c>
      <c r="M86" s="277">
        <f t="shared" si="62"/>
        <v>833.33333333333337</v>
      </c>
      <c r="N86" s="277">
        <f t="shared" si="62"/>
        <v>833.33333333333337</v>
      </c>
      <c r="O86" s="229">
        <f t="shared" si="63"/>
        <v>10000</v>
      </c>
      <c r="P86" s="227"/>
      <c r="Q86" s="277">
        <f>5000/12</f>
        <v>416.66666666666669</v>
      </c>
      <c r="R86" s="277">
        <f t="shared" ref="R86:AB86" si="68">5000/12</f>
        <v>416.66666666666669</v>
      </c>
      <c r="S86" s="277">
        <f t="shared" si="68"/>
        <v>416.66666666666669</v>
      </c>
      <c r="T86" s="277">
        <f t="shared" si="68"/>
        <v>416.66666666666669</v>
      </c>
      <c r="U86" s="277">
        <f t="shared" si="68"/>
        <v>416.66666666666669</v>
      </c>
      <c r="V86" s="277">
        <f t="shared" si="68"/>
        <v>416.66666666666669</v>
      </c>
      <c r="W86" s="277">
        <f t="shared" si="68"/>
        <v>416.66666666666669</v>
      </c>
      <c r="X86" s="277">
        <f t="shared" si="68"/>
        <v>416.66666666666669</v>
      </c>
      <c r="Y86" s="277">
        <f t="shared" si="68"/>
        <v>416.66666666666669</v>
      </c>
      <c r="Z86" s="277">
        <f t="shared" si="68"/>
        <v>416.66666666666669</v>
      </c>
      <c r="AA86" s="277">
        <f t="shared" si="68"/>
        <v>416.66666666666669</v>
      </c>
      <c r="AB86" s="277">
        <f t="shared" si="68"/>
        <v>416.66666666666669</v>
      </c>
      <c r="AC86" s="229">
        <f t="shared" si="65"/>
        <v>5000</v>
      </c>
      <c r="AD86" s="227"/>
      <c r="AE86" s="277">
        <f t="shared" si="66"/>
        <v>422.91666666666663</v>
      </c>
      <c r="AF86" s="277">
        <f t="shared" si="66"/>
        <v>422.91666666666663</v>
      </c>
      <c r="AG86" s="277">
        <f t="shared" si="66"/>
        <v>422.91666666666663</v>
      </c>
      <c r="AH86" s="277">
        <f t="shared" si="66"/>
        <v>422.91666666666663</v>
      </c>
      <c r="AI86" s="277">
        <f t="shared" si="66"/>
        <v>422.91666666666663</v>
      </c>
      <c r="AJ86" s="277">
        <f t="shared" si="66"/>
        <v>422.91666666666663</v>
      </c>
      <c r="AK86" s="277">
        <f t="shared" si="66"/>
        <v>422.91666666666663</v>
      </c>
      <c r="AL86" s="277">
        <f t="shared" si="66"/>
        <v>422.91666666666663</v>
      </c>
      <c r="AM86" s="277">
        <f t="shared" si="66"/>
        <v>422.91666666666663</v>
      </c>
      <c r="AN86" s="277">
        <f t="shared" si="66"/>
        <v>422.91666666666663</v>
      </c>
      <c r="AO86" s="277">
        <f t="shared" si="66"/>
        <v>422.91666666666663</v>
      </c>
      <c r="AP86" s="277">
        <f t="shared" si="66"/>
        <v>422.91666666666663</v>
      </c>
      <c r="AQ86" s="229">
        <f t="shared" si="67"/>
        <v>5075</v>
      </c>
    </row>
    <row r="87" spans="1:43" ht="15" customHeight="1" x14ac:dyDescent="0.25">
      <c r="A87" s="227" t="s">
        <v>50</v>
      </c>
      <c r="B87" s="369">
        <v>5000</v>
      </c>
      <c r="C87" s="277">
        <f t="shared" si="62"/>
        <v>416.66666666666669</v>
      </c>
      <c r="D87" s="277">
        <f t="shared" si="62"/>
        <v>416.66666666666669</v>
      </c>
      <c r="E87" s="277">
        <f t="shared" si="62"/>
        <v>416.66666666666669</v>
      </c>
      <c r="F87" s="277">
        <f t="shared" si="62"/>
        <v>416.66666666666669</v>
      </c>
      <c r="G87" s="277">
        <f t="shared" si="62"/>
        <v>416.66666666666669</v>
      </c>
      <c r="H87" s="277">
        <f t="shared" si="62"/>
        <v>416.66666666666669</v>
      </c>
      <c r="I87" s="277">
        <f t="shared" si="62"/>
        <v>416.66666666666669</v>
      </c>
      <c r="J87" s="277">
        <f t="shared" si="62"/>
        <v>416.66666666666669</v>
      </c>
      <c r="K87" s="277">
        <f t="shared" si="62"/>
        <v>416.66666666666669</v>
      </c>
      <c r="L87" s="277">
        <f t="shared" si="62"/>
        <v>416.66666666666669</v>
      </c>
      <c r="M87" s="277">
        <f t="shared" si="62"/>
        <v>416.66666666666669</v>
      </c>
      <c r="N87" s="277">
        <f t="shared" si="62"/>
        <v>416.66666666666669</v>
      </c>
      <c r="O87" s="229">
        <f t="shared" si="63"/>
        <v>5000</v>
      </c>
      <c r="P87" s="227"/>
      <c r="Q87" s="277">
        <f t="shared" si="64"/>
        <v>422.91666666666663</v>
      </c>
      <c r="R87" s="277">
        <f t="shared" si="64"/>
        <v>422.91666666666663</v>
      </c>
      <c r="S87" s="277">
        <f t="shared" si="64"/>
        <v>422.91666666666663</v>
      </c>
      <c r="T87" s="277">
        <f t="shared" si="64"/>
        <v>422.91666666666663</v>
      </c>
      <c r="U87" s="277">
        <f t="shared" si="64"/>
        <v>422.91666666666663</v>
      </c>
      <c r="V87" s="277">
        <f t="shared" si="64"/>
        <v>422.91666666666663</v>
      </c>
      <c r="W87" s="277">
        <f t="shared" si="64"/>
        <v>422.91666666666663</v>
      </c>
      <c r="X87" s="277">
        <f t="shared" si="64"/>
        <v>422.91666666666663</v>
      </c>
      <c r="Y87" s="277">
        <f t="shared" si="64"/>
        <v>422.91666666666663</v>
      </c>
      <c r="Z87" s="277">
        <f t="shared" si="64"/>
        <v>422.91666666666663</v>
      </c>
      <c r="AA87" s="277">
        <f t="shared" si="64"/>
        <v>422.91666666666663</v>
      </c>
      <c r="AB87" s="277">
        <f t="shared" si="64"/>
        <v>422.91666666666663</v>
      </c>
      <c r="AC87" s="229">
        <f t="shared" si="65"/>
        <v>5075</v>
      </c>
      <c r="AD87" s="227"/>
      <c r="AE87" s="277">
        <f t="shared" si="66"/>
        <v>429.26041666666663</v>
      </c>
      <c r="AF87" s="277">
        <f t="shared" si="66"/>
        <v>429.26041666666663</v>
      </c>
      <c r="AG87" s="277">
        <f t="shared" si="66"/>
        <v>429.26041666666663</v>
      </c>
      <c r="AH87" s="277">
        <f t="shared" si="66"/>
        <v>429.26041666666663</v>
      </c>
      <c r="AI87" s="277">
        <f t="shared" si="66"/>
        <v>429.26041666666663</v>
      </c>
      <c r="AJ87" s="277">
        <f t="shared" si="66"/>
        <v>429.26041666666663</v>
      </c>
      <c r="AK87" s="277">
        <f t="shared" si="66"/>
        <v>429.26041666666663</v>
      </c>
      <c r="AL87" s="277">
        <f t="shared" si="66"/>
        <v>429.26041666666663</v>
      </c>
      <c r="AM87" s="277">
        <f t="shared" si="66"/>
        <v>429.26041666666663</v>
      </c>
      <c r="AN87" s="277">
        <f t="shared" si="66"/>
        <v>429.26041666666663</v>
      </c>
      <c r="AO87" s="277">
        <f t="shared" si="66"/>
        <v>429.26041666666663</v>
      </c>
      <c r="AP87" s="277">
        <f t="shared" si="66"/>
        <v>429.26041666666663</v>
      </c>
      <c r="AQ87" s="229">
        <f t="shared" si="67"/>
        <v>5151.125</v>
      </c>
    </row>
    <row r="88" spans="1:43" ht="15" customHeight="1" x14ac:dyDescent="0.25">
      <c r="A88" s="227" t="s">
        <v>51</v>
      </c>
      <c r="B88" s="369">
        <v>4000</v>
      </c>
      <c r="C88" s="277">
        <f t="shared" si="62"/>
        <v>333.33333333333331</v>
      </c>
      <c r="D88" s="277">
        <f t="shared" si="62"/>
        <v>333.33333333333331</v>
      </c>
      <c r="E88" s="277">
        <f t="shared" si="62"/>
        <v>333.33333333333331</v>
      </c>
      <c r="F88" s="277">
        <f t="shared" si="62"/>
        <v>333.33333333333331</v>
      </c>
      <c r="G88" s="277">
        <f t="shared" si="62"/>
        <v>333.33333333333331</v>
      </c>
      <c r="H88" s="277">
        <f t="shared" si="62"/>
        <v>333.33333333333331</v>
      </c>
      <c r="I88" s="277">
        <f t="shared" si="62"/>
        <v>333.33333333333331</v>
      </c>
      <c r="J88" s="277">
        <f t="shared" si="62"/>
        <v>333.33333333333331</v>
      </c>
      <c r="K88" s="277">
        <f t="shared" si="62"/>
        <v>333.33333333333331</v>
      </c>
      <c r="L88" s="277">
        <f t="shared" si="62"/>
        <v>333.33333333333331</v>
      </c>
      <c r="M88" s="277">
        <f t="shared" si="62"/>
        <v>333.33333333333331</v>
      </c>
      <c r="N88" s="277">
        <f t="shared" si="62"/>
        <v>333.33333333333331</v>
      </c>
      <c r="O88" s="229">
        <f t="shared" si="63"/>
        <v>4000.0000000000005</v>
      </c>
      <c r="P88" s="227"/>
      <c r="Q88" s="277">
        <f t="shared" si="64"/>
        <v>338.33333333333331</v>
      </c>
      <c r="R88" s="277">
        <f t="shared" si="64"/>
        <v>338.33333333333331</v>
      </c>
      <c r="S88" s="277">
        <f t="shared" si="64"/>
        <v>338.33333333333331</v>
      </c>
      <c r="T88" s="277">
        <f t="shared" si="64"/>
        <v>338.33333333333331</v>
      </c>
      <c r="U88" s="277">
        <f t="shared" si="64"/>
        <v>338.33333333333331</v>
      </c>
      <c r="V88" s="277">
        <f t="shared" si="64"/>
        <v>338.33333333333331</v>
      </c>
      <c r="W88" s="277">
        <f t="shared" si="64"/>
        <v>338.33333333333331</v>
      </c>
      <c r="X88" s="277">
        <f t="shared" si="64"/>
        <v>338.33333333333331</v>
      </c>
      <c r="Y88" s="277">
        <f t="shared" si="64"/>
        <v>338.33333333333331</v>
      </c>
      <c r="Z88" s="277">
        <f t="shared" si="64"/>
        <v>338.33333333333331</v>
      </c>
      <c r="AA88" s="277">
        <f t="shared" si="64"/>
        <v>338.33333333333331</v>
      </c>
      <c r="AB88" s="277">
        <f t="shared" si="64"/>
        <v>338.33333333333331</v>
      </c>
      <c r="AC88" s="229">
        <f t="shared" si="65"/>
        <v>4060.0000000000005</v>
      </c>
      <c r="AD88" s="227"/>
      <c r="AE88" s="277">
        <f t="shared" si="66"/>
        <v>343.40833333333336</v>
      </c>
      <c r="AF88" s="277">
        <f t="shared" si="66"/>
        <v>343.40833333333336</v>
      </c>
      <c r="AG88" s="277">
        <f t="shared" si="66"/>
        <v>343.40833333333336</v>
      </c>
      <c r="AH88" s="277">
        <f t="shared" si="66"/>
        <v>343.40833333333336</v>
      </c>
      <c r="AI88" s="277">
        <f t="shared" si="66"/>
        <v>343.40833333333336</v>
      </c>
      <c r="AJ88" s="277">
        <f t="shared" si="66"/>
        <v>343.40833333333336</v>
      </c>
      <c r="AK88" s="277">
        <f t="shared" si="66"/>
        <v>343.40833333333336</v>
      </c>
      <c r="AL88" s="277">
        <f t="shared" si="66"/>
        <v>343.40833333333336</v>
      </c>
      <c r="AM88" s="277">
        <f t="shared" si="66"/>
        <v>343.40833333333336</v>
      </c>
      <c r="AN88" s="277">
        <f t="shared" si="66"/>
        <v>343.40833333333336</v>
      </c>
      <c r="AO88" s="277">
        <f t="shared" si="66"/>
        <v>343.40833333333336</v>
      </c>
      <c r="AP88" s="277">
        <f t="shared" si="66"/>
        <v>343.40833333333336</v>
      </c>
      <c r="AQ88" s="229">
        <f t="shared" si="67"/>
        <v>4120.9000000000005</v>
      </c>
    </row>
    <row r="89" spans="1:43" ht="15" customHeight="1" x14ac:dyDescent="0.25">
      <c r="A89" s="227" t="s">
        <v>426</v>
      </c>
      <c r="B89" s="369"/>
      <c r="C89" s="277">
        <f t="shared" si="62"/>
        <v>0</v>
      </c>
      <c r="D89" s="277">
        <f t="shared" si="62"/>
        <v>0</v>
      </c>
      <c r="E89" s="277">
        <f t="shared" si="62"/>
        <v>0</v>
      </c>
      <c r="F89" s="277">
        <f t="shared" si="62"/>
        <v>0</v>
      </c>
      <c r="G89" s="277">
        <f t="shared" si="62"/>
        <v>0</v>
      </c>
      <c r="H89" s="277">
        <f t="shared" si="62"/>
        <v>0</v>
      </c>
      <c r="I89" s="277">
        <f t="shared" si="62"/>
        <v>0</v>
      </c>
      <c r="J89" s="277">
        <f t="shared" si="62"/>
        <v>0</v>
      </c>
      <c r="K89" s="277">
        <f t="shared" si="62"/>
        <v>0</v>
      </c>
      <c r="L89" s="277">
        <f t="shared" si="62"/>
        <v>0</v>
      </c>
      <c r="M89" s="277">
        <f t="shared" si="62"/>
        <v>0</v>
      </c>
      <c r="N89" s="277">
        <f t="shared" si="62"/>
        <v>0</v>
      </c>
      <c r="O89" s="229">
        <f t="shared" si="63"/>
        <v>0</v>
      </c>
      <c r="P89" s="227"/>
      <c r="Q89" s="277">
        <f t="shared" si="64"/>
        <v>0</v>
      </c>
      <c r="R89" s="277">
        <f t="shared" si="64"/>
        <v>0</v>
      </c>
      <c r="S89" s="277">
        <f t="shared" si="64"/>
        <v>0</v>
      </c>
      <c r="T89" s="277">
        <f t="shared" si="64"/>
        <v>0</v>
      </c>
      <c r="U89" s="277">
        <f t="shared" si="64"/>
        <v>0</v>
      </c>
      <c r="V89" s="277">
        <f t="shared" si="64"/>
        <v>0</v>
      </c>
      <c r="W89" s="277">
        <f t="shared" si="64"/>
        <v>0</v>
      </c>
      <c r="X89" s="277">
        <f t="shared" si="64"/>
        <v>0</v>
      </c>
      <c r="Y89" s="277">
        <f t="shared" si="64"/>
        <v>0</v>
      </c>
      <c r="Z89" s="277">
        <f t="shared" si="64"/>
        <v>0</v>
      </c>
      <c r="AA89" s="277">
        <f t="shared" si="64"/>
        <v>0</v>
      </c>
      <c r="AB89" s="277">
        <f t="shared" si="64"/>
        <v>0</v>
      </c>
      <c r="AC89" s="229">
        <f t="shared" si="65"/>
        <v>0</v>
      </c>
      <c r="AD89" s="227"/>
      <c r="AE89" s="277">
        <f t="shared" si="66"/>
        <v>0</v>
      </c>
      <c r="AF89" s="277">
        <f t="shared" si="66"/>
        <v>0</v>
      </c>
      <c r="AG89" s="277">
        <f t="shared" si="66"/>
        <v>0</v>
      </c>
      <c r="AH89" s="277">
        <f t="shared" si="66"/>
        <v>0</v>
      </c>
      <c r="AI89" s="277">
        <f t="shared" si="66"/>
        <v>0</v>
      </c>
      <c r="AJ89" s="277">
        <f t="shared" si="66"/>
        <v>0</v>
      </c>
      <c r="AK89" s="277">
        <f t="shared" si="66"/>
        <v>0</v>
      </c>
      <c r="AL89" s="277">
        <f t="shared" si="66"/>
        <v>0</v>
      </c>
      <c r="AM89" s="277">
        <f t="shared" si="66"/>
        <v>0</v>
      </c>
      <c r="AN89" s="277">
        <f t="shared" si="66"/>
        <v>0</v>
      </c>
      <c r="AO89" s="277">
        <f t="shared" si="66"/>
        <v>0</v>
      </c>
      <c r="AP89" s="277">
        <f t="shared" si="66"/>
        <v>0</v>
      </c>
      <c r="AQ89" s="229">
        <f t="shared" si="67"/>
        <v>0</v>
      </c>
    </row>
    <row r="90" spans="1:43" ht="15" customHeight="1" x14ac:dyDescent="0.25">
      <c r="A90" s="227" t="s">
        <v>10</v>
      </c>
      <c r="B90" s="369"/>
      <c r="C90" s="277">
        <f t="shared" si="62"/>
        <v>0</v>
      </c>
      <c r="D90" s="277">
        <f t="shared" si="62"/>
        <v>0</v>
      </c>
      <c r="E90" s="277">
        <f t="shared" si="62"/>
        <v>0</v>
      </c>
      <c r="F90" s="277">
        <f t="shared" si="62"/>
        <v>0</v>
      </c>
      <c r="G90" s="277">
        <f t="shared" si="62"/>
        <v>0</v>
      </c>
      <c r="H90" s="277">
        <f t="shared" si="62"/>
        <v>0</v>
      </c>
      <c r="I90" s="277">
        <f t="shared" si="62"/>
        <v>0</v>
      </c>
      <c r="J90" s="277">
        <f t="shared" si="62"/>
        <v>0</v>
      </c>
      <c r="K90" s="277">
        <f t="shared" si="62"/>
        <v>0</v>
      </c>
      <c r="L90" s="277">
        <f t="shared" si="62"/>
        <v>0</v>
      </c>
      <c r="M90" s="277">
        <f t="shared" si="62"/>
        <v>0</v>
      </c>
      <c r="N90" s="277">
        <f t="shared" si="62"/>
        <v>0</v>
      </c>
      <c r="O90" s="229">
        <f t="shared" si="63"/>
        <v>0</v>
      </c>
      <c r="P90" s="227"/>
      <c r="Q90" s="277">
        <f t="shared" si="64"/>
        <v>0</v>
      </c>
      <c r="R90" s="277">
        <f t="shared" si="64"/>
        <v>0</v>
      </c>
      <c r="S90" s="277">
        <f t="shared" si="64"/>
        <v>0</v>
      </c>
      <c r="T90" s="277">
        <f t="shared" si="64"/>
        <v>0</v>
      </c>
      <c r="U90" s="277">
        <f t="shared" si="64"/>
        <v>0</v>
      </c>
      <c r="V90" s="277">
        <f t="shared" si="64"/>
        <v>0</v>
      </c>
      <c r="W90" s="277">
        <f t="shared" si="64"/>
        <v>0</v>
      </c>
      <c r="X90" s="277">
        <f t="shared" si="64"/>
        <v>0</v>
      </c>
      <c r="Y90" s="277">
        <f t="shared" si="64"/>
        <v>0</v>
      </c>
      <c r="Z90" s="277">
        <f t="shared" si="64"/>
        <v>0</v>
      </c>
      <c r="AA90" s="277">
        <f t="shared" si="64"/>
        <v>0</v>
      </c>
      <c r="AB90" s="277">
        <f t="shared" si="64"/>
        <v>0</v>
      </c>
      <c r="AC90" s="229">
        <f t="shared" si="65"/>
        <v>0</v>
      </c>
      <c r="AD90" s="227"/>
      <c r="AE90" s="277">
        <f t="shared" si="66"/>
        <v>0</v>
      </c>
      <c r="AF90" s="277">
        <f t="shared" si="66"/>
        <v>0</v>
      </c>
      <c r="AG90" s="277">
        <f t="shared" si="66"/>
        <v>0</v>
      </c>
      <c r="AH90" s="277">
        <f t="shared" si="66"/>
        <v>0</v>
      </c>
      <c r="AI90" s="277">
        <f t="shared" si="66"/>
        <v>0</v>
      </c>
      <c r="AJ90" s="277">
        <f t="shared" si="66"/>
        <v>0</v>
      </c>
      <c r="AK90" s="277">
        <f t="shared" si="66"/>
        <v>0</v>
      </c>
      <c r="AL90" s="277">
        <f t="shared" si="66"/>
        <v>0</v>
      </c>
      <c r="AM90" s="277">
        <f t="shared" si="66"/>
        <v>0</v>
      </c>
      <c r="AN90" s="277">
        <f t="shared" si="66"/>
        <v>0</v>
      </c>
      <c r="AO90" s="277">
        <f t="shared" si="66"/>
        <v>0</v>
      </c>
      <c r="AP90" s="277">
        <f t="shared" si="66"/>
        <v>0</v>
      </c>
      <c r="AQ90" s="229">
        <f t="shared" si="67"/>
        <v>0</v>
      </c>
    </row>
    <row r="91" spans="1:43" ht="15" customHeight="1" x14ac:dyDescent="0.25">
      <c r="A91" s="227" t="s">
        <v>52</v>
      </c>
      <c r="B91" s="369">
        <v>4000</v>
      </c>
      <c r="C91" s="277">
        <f t="shared" si="62"/>
        <v>333.33333333333331</v>
      </c>
      <c r="D91" s="277">
        <f t="shared" si="62"/>
        <v>333.33333333333331</v>
      </c>
      <c r="E91" s="277">
        <f t="shared" si="62"/>
        <v>333.33333333333331</v>
      </c>
      <c r="F91" s="277">
        <f t="shared" si="62"/>
        <v>333.33333333333331</v>
      </c>
      <c r="G91" s="277">
        <f t="shared" si="62"/>
        <v>333.33333333333331</v>
      </c>
      <c r="H91" s="277">
        <f t="shared" si="62"/>
        <v>333.33333333333331</v>
      </c>
      <c r="I91" s="277">
        <f t="shared" si="62"/>
        <v>333.33333333333331</v>
      </c>
      <c r="J91" s="277">
        <f t="shared" si="62"/>
        <v>333.33333333333331</v>
      </c>
      <c r="K91" s="277">
        <f t="shared" si="62"/>
        <v>333.33333333333331</v>
      </c>
      <c r="L91" s="277">
        <f t="shared" si="62"/>
        <v>333.33333333333331</v>
      </c>
      <c r="M91" s="277">
        <f t="shared" si="62"/>
        <v>333.33333333333331</v>
      </c>
      <c r="N91" s="277">
        <f t="shared" si="62"/>
        <v>333.33333333333331</v>
      </c>
      <c r="O91" s="229">
        <f t="shared" si="63"/>
        <v>4000.0000000000005</v>
      </c>
      <c r="P91" s="227"/>
      <c r="Q91" s="277">
        <f t="shared" si="64"/>
        <v>338.33333333333331</v>
      </c>
      <c r="R91" s="277">
        <f t="shared" si="64"/>
        <v>338.33333333333331</v>
      </c>
      <c r="S91" s="277">
        <f t="shared" si="64"/>
        <v>338.33333333333331</v>
      </c>
      <c r="T91" s="277">
        <f t="shared" si="64"/>
        <v>338.33333333333331</v>
      </c>
      <c r="U91" s="277">
        <f t="shared" si="64"/>
        <v>338.33333333333331</v>
      </c>
      <c r="V91" s="277">
        <f t="shared" si="64"/>
        <v>338.33333333333331</v>
      </c>
      <c r="W91" s="277">
        <f t="shared" si="64"/>
        <v>338.33333333333331</v>
      </c>
      <c r="X91" s="277">
        <f t="shared" si="64"/>
        <v>338.33333333333331</v>
      </c>
      <c r="Y91" s="277">
        <f t="shared" si="64"/>
        <v>338.33333333333331</v>
      </c>
      <c r="Z91" s="277">
        <f t="shared" si="64"/>
        <v>338.33333333333331</v>
      </c>
      <c r="AA91" s="277">
        <f t="shared" si="64"/>
        <v>338.33333333333331</v>
      </c>
      <c r="AB91" s="277">
        <f t="shared" si="64"/>
        <v>338.33333333333331</v>
      </c>
      <c r="AC91" s="229">
        <f>SUM(Q91:AB91)</f>
        <v>4060.0000000000005</v>
      </c>
      <c r="AD91" s="227"/>
      <c r="AE91" s="277">
        <f t="shared" si="66"/>
        <v>343.40833333333336</v>
      </c>
      <c r="AF91" s="277">
        <f t="shared" si="66"/>
        <v>343.40833333333336</v>
      </c>
      <c r="AG91" s="277">
        <f t="shared" si="66"/>
        <v>343.40833333333336</v>
      </c>
      <c r="AH91" s="277">
        <f t="shared" si="66"/>
        <v>343.40833333333336</v>
      </c>
      <c r="AI91" s="277">
        <f t="shared" si="66"/>
        <v>343.40833333333336</v>
      </c>
      <c r="AJ91" s="277">
        <f t="shared" si="66"/>
        <v>343.40833333333336</v>
      </c>
      <c r="AK91" s="277">
        <f t="shared" si="66"/>
        <v>343.40833333333336</v>
      </c>
      <c r="AL91" s="277">
        <f t="shared" si="66"/>
        <v>343.40833333333336</v>
      </c>
      <c r="AM91" s="277">
        <f t="shared" si="66"/>
        <v>343.40833333333336</v>
      </c>
      <c r="AN91" s="277">
        <f t="shared" si="66"/>
        <v>343.40833333333336</v>
      </c>
      <c r="AO91" s="277">
        <f t="shared" si="66"/>
        <v>343.40833333333336</v>
      </c>
      <c r="AP91" s="277">
        <f t="shared" si="66"/>
        <v>343.40833333333336</v>
      </c>
      <c r="AQ91" s="229">
        <f>SUM(AE91:AP91)</f>
        <v>4120.9000000000005</v>
      </c>
    </row>
    <row r="92" spans="1:43" ht="15" customHeight="1" x14ac:dyDescent="0.25">
      <c r="A92" s="227" t="s">
        <v>161</v>
      </c>
      <c r="B92" s="369"/>
      <c r="C92" s="277">
        <f t="shared" si="62"/>
        <v>0</v>
      </c>
      <c r="D92" s="277">
        <f t="shared" si="62"/>
        <v>0</v>
      </c>
      <c r="E92" s="277">
        <f t="shared" si="62"/>
        <v>0</v>
      </c>
      <c r="F92" s="277">
        <f t="shared" si="62"/>
        <v>0</v>
      </c>
      <c r="G92" s="277">
        <f t="shared" si="62"/>
        <v>0</v>
      </c>
      <c r="H92" s="277">
        <f t="shared" si="62"/>
        <v>0</v>
      </c>
      <c r="I92" s="277">
        <f t="shared" si="62"/>
        <v>0</v>
      </c>
      <c r="J92" s="277">
        <f t="shared" si="62"/>
        <v>0</v>
      </c>
      <c r="K92" s="277">
        <f t="shared" si="62"/>
        <v>0</v>
      </c>
      <c r="L92" s="277">
        <f t="shared" si="62"/>
        <v>0</v>
      </c>
      <c r="M92" s="277">
        <f t="shared" si="62"/>
        <v>0</v>
      </c>
      <c r="N92" s="277">
        <f t="shared" si="62"/>
        <v>0</v>
      </c>
      <c r="O92" s="229">
        <f t="shared" si="63"/>
        <v>0</v>
      </c>
      <c r="P92" s="227"/>
      <c r="Q92" s="277">
        <f t="shared" si="64"/>
        <v>0</v>
      </c>
      <c r="R92" s="277">
        <f t="shared" si="64"/>
        <v>0</v>
      </c>
      <c r="S92" s="277">
        <f t="shared" si="64"/>
        <v>0</v>
      </c>
      <c r="T92" s="277">
        <f t="shared" si="64"/>
        <v>0</v>
      </c>
      <c r="U92" s="277">
        <f t="shared" si="64"/>
        <v>0</v>
      </c>
      <c r="V92" s="277">
        <f t="shared" si="64"/>
        <v>0</v>
      </c>
      <c r="W92" s="277">
        <f t="shared" si="64"/>
        <v>0</v>
      </c>
      <c r="X92" s="277">
        <f t="shared" si="64"/>
        <v>0</v>
      </c>
      <c r="Y92" s="277">
        <f t="shared" si="64"/>
        <v>0</v>
      </c>
      <c r="Z92" s="277">
        <f t="shared" si="64"/>
        <v>0</v>
      </c>
      <c r="AA92" s="277">
        <f t="shared" si="64"/>
        <v>0</v>
      </c>
      <c r="AB92" s="277">
        <f t="shared" si="64"/>
        <v>0</v>
      </c>
      <c r="AC92" s="229">
        <f>SUM(Q92:AB92)</f>
        <v>0</v>
      </c>
      <c r="AD92" s="227"/>
      <c r="AE92" s="277">
        <f t="shared" si="66"/>
        <v>0</v>
      </c>
      <c r="AF92" s="277">
        <f t="shared" si="66"/>
        <v>0</v>
      </c>
      <c r="AG92" s="277">
        <f t="shared" si="66"/>
        <v>0</v>
      </c>
      <c r="AH92" s="277">
        <f t="shared" si="66"/>
        <v>0</v>
      </c>
      <c r="AI92" s="277">
        <f t="shared" si="66"/>
        <v>0</v>
      </c>
      <c r="AJ92" s="277">
        <f t="shared" si="66"/>
        <v>0</v>
      </c>
      <c r="AK92" s="277">
        <f t="shared" si="66"/>
        <v>0</v>
      </c>
      <c r="AL92" s="277">
        <f t="shared" si="66"/>
        <v>0</v>
      </c>
      <c r="AM92" s="277">
        <f t="shared" si="66"/>
        <v>0</v>
      </c>
      <c r="AN92" s="277">
        <f t="shared" si="66"/>
        <v>0</v>
      </c>
      <c r="AO92" s="277">
        <f t="shared" si="66"/>
        <v>0</v>
      </c>
      <c r="AP92" s="277">
        <f t="shared" si="66"/>
        <v>0</v>
      </c>
      <c r="AQ92" s="229">
        <f>SUM(AE92:AP92)</f>
        <v>0</v>
      </c>
    </row>
    <row r="93" spans="1:43" ht="15" customHeight="1" x14ac:dyDescent="0.25">
      <c r="A93" s="227" t="s">
        <v>422</v>
      </c>
      <c r="B93" s="369">
        <v>3000</v>
      </c>
      <c r="C93" s="277">
        <f t="shared" si="62"/>
        <v>250</v>
      </c>
      <c r="D93" s="277">
        <f t="shared" si="62"/>
        <v>250</v>
      </c>
      <c r="E93" s="277">
        <f t="shared" si="62"/>
        <v>250</v>
      </c>
      <c r="F93" s="277">
        <f t="shared" si="62"/>
        <v>250</v>
      </c>
      <c r="G93" s="277">
        <f t="shared" si="62"/>
        <v>250</v>
      </c>
      <c r="H93" s="277">
        <f t="shared" si="62"/>
        <v>250</v>
      </c>
      <c r="I93" s="277">
        <f t="shared" si="62"/>
        <v>250</v>
      </c>
      <c r="J93" s="277">
        <f t="shared" si="62"/>
        <v>250</v>
      </c>
      <c r="K93" s="277">
        <f t="shared" si="62"/>
        <v>250</v>
      </c>
      <c r="L93" s="277">
        <f t="shared" si="62"/>
        <v>250</v>
      </c>
      <c r="M93" s="277">
        <f t="shared" si="62"/>
        <v>250</v>
      </c>
      <c r="N93" s="277">
        <f t="shared" si="62"/>
        <v>250</v>
      </c>
      <c r="O93" s="229">
        <f t="shared" si="63"/>
        <v>3000</v>
      </c>
      <c r="P93" s="227"/>
      <c r="Q93" s="277">
        <f t="shared" si="64"/>
        <v>253.74999999999997</v>
      </c>
      <c r="R93" s="277">
        <f t="shared" si="64"/>
        <v>253.74999999999997</v>
      </c>
      <c r="S93" s="277">
        <f t="shared" si="64"/>
        <v>253.74999999999997</v>
      </c>
      <c r="T93" s="277">
        <f t="shared" si="64"/>
        <v>253.74999999999997</v>
      </c>
      <c r="U93" s="277">
        <f t="shared" si="64"/>
        <v>253.74999999999997</v>
      </c>
      <c r="V93" s="277">
        <f t="shared" si="64"/>
        <v>253.74999999999997</v>
      </c>
      <c r="W93" s="277">
        <f t="shared" si="64"/>
        <v>253.74999999999997</v>
      </c>
      <c r="X93" s="277">
        <f t="shared" si="64"/>
        <v>253.74999999999997</v>
      </c>
      <c r="Y93" s="277">
        <f t="shared" si="64"/>
        <v>253.74999999999997</v>
      </c>
      <c r="Z93" s="277">
        <f t="shared" si="64"/>
        <v>253.74999999999997</v>
      </c>
      <c r="AA93" s="277">
        <f t="shared" si="64"/>
        <v>253.74999999999997</v>
      </c>
      <c r="AB93" s="277">
        <f t="shared" si="64"/>
        <v>253.74999999999997</v>
      </c>
      <c r="AC93" s="229">
        <f t="shared" ref="AC93:AC110" si="69">SUM(Q93:AB93)</f>
        <v>3044.9999999999995</v>
      </c>
      <c r="AD93" s="227"/>
      <c r="AE93" s="277">
        <f t="shared" si="66"/>
        <v>257.55624999999992</v>
      </c>
      <c r="AF93" s="277">
        <f t="shared" si="66"/>
        <v>257.55624999999992</v>
      </c>
      <c r="AG93" s="277">
        <f t="shared" si="66"/>
        <v>257.55624999999992</v>
      </c>
      <c r="AH93" s="277">
        <f t="shared" si="66"/>
        <v>257.55624999999992</v>
      </c>
      <c r="AI93" s="277">
        <f t="shared" si="66"/>
        <v>257.55624999999992</v>
      </c>
      <c r="AJ93" s="277">
        <f t="shared" si="66"/>
        <v>257.55624999999992</v>
      </c>
      <c r="AK93" s="277">
        <f t="shared" si="66"/>
        <v>257.55624999999992</v>
      </c>
      <c r="AL93" s="277">
        <f t="shared" si="66"/>
        <v>257.55624999999992</v>
      </c>
      <c r="AM93" s="277">
        <f t="shared" si="66"/>
        <v>257.55624999999992</v>
      </c>
      <c r="AN93" s="277">
        <f t="shared" si="66"/>
        <v>257.55624999999992</v>
      </c>
      <c r="AO93" s="277">
        <f t="shared" si="66"/>
        <v>257.55624999999992</v>
      </c>
      <c r="AP93" s="277">
        <f t="shared" si="66"/>
        <v>257.55624999999992</v>
      </c>
      <c r="AQ93" s="229">
        <f>SUM(AE93:AP93)</f>
        <v>3090.6749999999997</v>
      </c>
    </row>
    <row r="94" spans="1:43" ht="15" customHeight="1" x14ac:dyDescent="0.25">
      <c r="A94" s="227" t="s">
        <v>423</v>
      </c>
      <c r="B94" s="369"/>
      <c r="C94" s="277">
        <f t="shared" si="62"/>
        <v>0</v>
      </c>
      <c r="D94" s="277">
        <f t="shared" si="62"/>
        <v>0</v>
      </c>
      <c r="E94" s="277">
        <f t="shared" si="62"/>
        <v>0</v>
      </c>
      <c r="F94" s="277">
        <f t="shared" si="62"/>
        <v>0</v>
      </c>
      <c r="G94" s="277">
        <f t="shared" si="62"/>
        <v>0</v>
      </c>
      <c r="H94" s="277">
        <f t="shared" si="62"/>
        <v>0</v>
      </c>
      <c r="I94" s="277">
        <f t="shared" si="62"/>
        <v>0</v>
      </c>
      <c r="J94" s="277">
        <f t="shared" si="62"/>
        <v>0</v>
      </c>
      <c r="K94" s="277">
        <f t="shared" si="62"/>
        <v>0</v>
      </c>
      <c r="L94" s="277">
        <f t="shared" si="62"/>
        <v>0</v>
      </c>
      <c r="M94" s="277">
        <f t="shared" si="62"/>
        <v>0</v>
      </c>
      <c r="N94" s="277">
        <f t="shared" si="62"/>
        <v>0</v>
      </c>
      <c r="O94" s="229">
        <f t="shared" si="63"/>
        <v>0</v>
      </c>
      <c r="P94" s="227"/>
      <c r="Q94" s="277">
        <f t="shared" si="64"/>
        <v>0</v>
      </c>
      <c r="R94" s="277">
        <f t="shared" si="64"/>
        <v>0</v>
      </c>
      <c r="S94" s="277">
        <f t="shared" si="64"/>
        <v>0</v>
      </c>
      <c r="T94" s="277">
        <f t="shared" si="64"/>
        <v>0</v>
      </c>
      <c r="U94" s="277">
        <f t="shared" si="64"/>
        <v>0</v>
      </c>
      <c r="V94" s="277">
        <f t="shared" si="64"/>
        <v>0</v>
      </c>
      <c r="W94" s="277">
        <f t="shared" si="64"/>
        <v>0</v>
      </c>
      <c r="X94" s="277">
        <f t="shared" si="64"/>
        <v>0</v>
      </c>
      <c r="Y94" s="277">
        <f t="shared" si="64"/>
        <v>0</v>
      </c>
      <c r="Z94" s="277">
        <f t="shared" si="64"/>
        <v>0</v>
      </c>
      <c r="AA94" s="277">
        <f t="shared" si="64"/>
        <v>0</v>
      </c>
      <c r="AB94" s="277">
        <f t="shared" si="64"/>
        <v>0</v>
      </c>
      <c r="AC94" s="229">
        <f t="shared" si="69"/>
        <v>0</v>
      </c>
      <c r="AD94" s="227"/>
      <c r="AE94" s="277">
        <f t="shared" si="66"/>
        <v>0</v>
      </c>
      <c r="AF94" s="277">
        <f t="shared" si="66"/>
        <v>0</v>
      </c>
      <c r="AG94" s="277">
        <f t="shared" si="66"/>
        <v>0</v>
      </c>
      <c r="AH94" s="277">
        <f t="shared" si="66"/>
        <v>0</v>
      </c>
      <c r="AI94" s="277">
        <f t="shared" si="66"/>
        <v>0</v>
      </c>
      <c r="AJ94" s="277">
        <f t="shared" si="66"/>
        <v>0</v>
      </c>
      <c r="AK94" s="277">
        <f t="shared" si="66"/>
        <v>0</v>
      </c>
      <c r="AL94" s="277">
        <f t="shared" si="66"/>
        <v>0</v>
      </c>
      <c r="AM94" s="277">
        <f t="shared" si="66"/>
        <v>0</v>
      </c>
      <c r="AN94" s="277">
        <f t="shared" si="66"/>
        <v>0</v>
      </c>
      <c r="AO94" s="277">
        <f t="shared" si="66"/>
        <v>0</v>
      </c>
      <c r="AP94" s="277">
        <f t="shared" si="66"/>
        <v>0</v>
      </c>
      <c r="AQ94" s="229">
        <f t="shared" ref="AQ94:AQ110" si="70">SUM(AE94:AP94)</f>
        <v>0</v>
      </c>
    </row>
    <row r="95" spans="1:43" ht="15" customHeight="1" x14ac:dyDescent="0.25">
      <c r="A95" s="227" t="s">
        <v>424</v>
      </c>
      <c r="B95" s="369">
        <v>2000</v>
      </c>
      <c r="C95" s="277">
        <f t="shared" si="62"/>
        <v>166.66666666666666</v>
      </c>
      <c r="D95" s="277">
        <f t="shared" si="62"/>
        <v>166.66666666666666</v>
      </c>
      <c r="E95" s="277">
        <f t="shared" si="62"/>
        <v>166.66666666666666</v>
      </c>
      <c r="F95" s="277">
        <f t="shared" si="62"/>
        <v>166.66666666666666</v>
      </c>
      <c r="G95" s="277">
        <f t="shared" si="62"/>
        <v>166.66666666666666</v>
      </c>
      <c r="H95" s="277">
        <f t="shared" si="62"/>
        <v>166.66666666666666</v>
      </c>
      <c r="I95" s="277">
        <f t="shared" si="62"/>
        <v>166.66666666666666</v>
      </c>
      <c r="J95" s="277">
        <f t="shared" si="62"/>
        <v>166.66666666666666</v>
      </c>
      <c r="K95" s="277">
        <f t="shared" si="62"/>
        <v>166.66666666666666</v>
      </c>
      <c r="L95" s="277">
        <f t="shared" si="62"/>
        <v>166.66666666666666</v>
      </c>
      <c r="M95" s="277">
        <f t="shared" si="62"/>
        <v>166.66666666666666</v>
      </c>
      <c r="N95" s="277">
        <f t="shared" si="62"/>
        <v>166.66666666666666</v>
      </c>
      <c r="O95" s="229">
        <f t="shared" si="63"/>
        <v>2000.0000000000002</v>
      </c>
      <c r="P95" s="227"/>
      <c r="Q95" s="277">
        <f t="shared" si="64"/>
        <v>169.16666666666666</v>
      </c>
      <c r="R95" s="277">
        <f t="shared" si="64"/>
        <v>169.16666666666666</v>
      </c>
      <c r="S95" s="277">
        <f t="shared" si="64"/>
        <v>169.16666666666666</v>
      </c>
      <c r="T95" s="277">
        <f t="shared" si="64"/>
        <v>169.16666666666666</v>
      </c>
      <c r="U95" s="277">
        <f t="shared" si="64"/>
        <v>169.16666666666666</v>
      </c>
      <c r="V95" s="277">
        <f t="shared" si="64"/>
        <v>169.16666666666666</v>
      </c>
      <c r="W95" s="277">
        <f t="shared" si="64"/>
        <v>169.16666666666666</v>
      </c>
      <c r="X95" s="277">
        <f t="shared" si="64"/>
        <v>169.16666666666666</v>
      </c>
      <c r="Y95" s="277">
        <f t="shared" si="64"/>
        <v>169.16666666666666</v>
      </c>
      <c r="Z95" s="277">
        <f t="shared" si="64"/>
        <v>169.16666666666666</v>
      </c>
      <c r="AA95" s="277">
        <f t="shared" si="64"/>
        <v>169.16666666666666</v>
      </c>
      <c r="AB95" s="277">
        <f t="shared" si="64"/>
        <v>169.16666666666666</v>
      </c>
      <c r="AC95" s="229">
        <f t="shared" si="69"/>
        <v>2030.0000000000002</v>
      </c>
      <c r="AD95" s="227"/>
      <c r="AE95" s="277">
        <f t="shared" si="66"/>
        <v>171.70416666666668</v>
      </c>
      <c r="AF95" s="277">
        <f t="shared" si="66"/>
        <v>171.70416666666668</v>
      </c>
      <c r="AG95" s="277">
        <f t="shared" si="66"/>
        <v>171.70416666666668</v>
      </c>
      <c r="AH95" s="277">
        <f t="shared" si="66"/>
        <v>171.70416666666668</v>
      </c>
      <c r="AI95" s="277">
        <f t="shared" si="66"/>
        <v>171.70416666666668</v>
      </c>
      <c r="AJ95" s="277">
        <f t="shared" si="66"/>
        <v>171.70416666666668</v>
      </c>
      <c r="AK95" s="277">
        <f t="shared" si="66"/>
        <v>171.70416666666668</v>
      </c>
      <c r="AL95" s="277">
        <f t="shared" si="66"/>
        <v>171.70416666666668</v>
      </c>
      <c r="AM95" s="277">
        <f t="shared" si="66"/>
        <v>171.70416666666668</v>
      </c>
      <c r="AN95" s="277">
        <f t="shared" si="66"/>
        <v>171.70416666666668</v>
      </c>
      <c r="AO95" s="277">
        <f t="shared" si="66"/>
        <v>171.70416666666668</v>
      </c>
      <c r="AP95" s="277">
        <f t="shared" si="66"/>
        <v>171.70416666666668</v>
      </c>
      <c r="AQ95" s="229">
        <f t="shared" si="70"/>
        <v>2060.4500000000003</v>
      </c>
    </row>
    <row r="96" spans="1:43" ht="15" customHeight="1" x14ac:dyDescent="0.25">
      <c r="A96" s="227" t="s">
        <v>425</v>
      </c>
      <c r="B96" s="369"/>
      <c r="C96" s="277">
        <f t="shared" si="62"/>
        <v>0</v>
      </c>
      <c r="D96" s="277">
        <f t="shared" si="62"/>
        <v>0</v>
      </c>
      <c r="E96" s="277">
        <f t="shared" si="62"/>
        <v>0</v>
      </c>
      <c r="F96" s="277">
        <f t="shared" si="62"/>
        <v>0</v>
      </c>
      <c r="G96" s="277">
        <f t="shared" si="62"/>
        <v>0</v>
      </c>
      <c r="H96" s="277">
        <f t="shared" si="62"/>
        <v>0</v>
      </c>
      <c r="I96" s="277">
        <f t="shared" si="62"/>
        <v>0</v>
      </c>
      <c r="J96" s="277">
        <f t="shared" si="62"/>
        <v>0</v>
      </c>
      <c r="K96" s="277">
        <f t="shared" si="62"/>
        <v>0</v>
      </c>
      <c r="L96" s="277">
        <f t="shared" si="62"/>
        <v>0</v>
      </c>
      <c r="M96" s="277">
        <f t="shared" si="62"/>
        <v>0</v>
      </c>
      <c r="N96" s="277">
        <f t="shared" si="62"/>
        <v>0</v>
      </c>
      <c r="O96" s="229">
        <f t="shared" si="63"/>
        <v>0</v>
      </c>
      <c r="P96" s="227"/>
      <c r="Q96" s="277">
        <f t="shared" si="64"/>
        <v>0</v>
      </c>
      <c r="R96" s="277">
        <f t="shared" si="64"/>
        <v>0</v>
      </c>
      <c r="S96" s="277">
        <f t="shared" si="64"/>
        <v>0</v>
      </c>
      <c r="T96" s="277">
        <f t="shared" si="64"/>
        <v>0</v>
      </c>
      <c r="U96" s="277">
        <f t="shared" si="64"/>
        <v>0</v>
      </c>
      <c r="V96" s="277">
        <f t="shared" si="64"/>
        <v>0</v>
      </c>
      <c r="W96" s="277">
        <f t="shared" si="64"/>
        <v>0</v>
      </c>
      <c r="X96" s="277">
        <f t="shared" si="64"/>
        <v>0</v>
      </c>
      <c r="Y96" s="277">
        <f t="shared" si="64"/>
        <v>0</v>
      </c>
      <c r="Z96" s="277">
        <f t="shared" si="64"/>
        <v>0</v>
      </c>
      <c r="AA96" s="277">
        <f t="shared" si="64"/>
        <v>0</v>
      </c>
      <c r="AB96" s="277">
        <f t="shared" si="64"/>
        <v>0</v>
      </c>
      <c r="AC96" s="229">
        <f t="shared" si="69"/>
        <v>0</v>
      </c>
      <c r="AD96" s="227"/>
      <c r="AE96" s="277">
        <f t="shared" si="66"/>
        <v>0</v>
      </c>
      <c r="AF96" s="277">
        <f t="shared" si="66"/>
        <v>0</v>
      </c>
      <c r="AG96" s="277">
        <f t="shared" si="66"/>
        <v>0</v>
      </c>
      <c r="AH96" s="277">
        <f t="shared" si="66"/>
        <v>0</v>
      </c>
      <c r="AI96" s="277">
        <f t="shared" si="66"/>
        <v>0</v>
      </c>
      <c r="AJ96" s="277">
        <f t="shared" si="66"/>
        <v>0</v>
      </c>
      <c r="AK96" s="277">
        <f t="shared" si="66"/>
        <v>0</v>
      </c>
      <c r="AL96" s="277">
        <f t="shared" si="66"/>
        <v>0</v>
      </c>
      <c r="AM96" s="277">
        <f t="shared" si="66"/>
        <v>0</v>
      </c>
      <c r="AN96" s="277">
        <f t="shared" si="66"/>
        <v>0</v>
      </c>
      <c r="AO96" s="277">
        <f t="shared" si="66"/>
        <v>0</v>
      </c>
      <c r="AP96" s="277">
        <f t="shared" si="66"/>
        <v>0</v>
      </c>
      <c r="AQ96" s="229">
        <f t="shared" si="70"/>
        <v>0</v>
      </c>
    </row>
    <row r="97" spans="1:93" ht="15" customHeight="1" x14ac:dyDescent="0.25">
      <c r="A97" s="227" t="s">
        <v>53</v>
      </c>
      <c r="B97" s="369">
        <v>4000</v>
      </c>
      <c r="C97" s="277">
        <f t="shared" si="62"/>
        <v>333.33333333333331</v>
      </c>
      <c r="D97" s="277">
        <f t="shared" si="62"/>
        <v>333.33333333333331</v>
      </c>
      <c r="E97" s="277">
        <f t="shared" si="62"/>
        <v>333.33333333333331</v>
      </c>
      <c r="F97" s="277">
        <f t="shared" si="62"/>
        <v>333.33333333333331</v>
      </c>
      <c r="G97" s="277">
        <f t="shared" si="62"/>
        <v>333.33333333333331</v>
      </c>
      <c r="H97" s="277">
        <f t="shared" si="62"/>
        <v>333.33333333333331</v>
      </c>
      <c r="I97" s="277">
        <f t="shared" si="62"/>
        <v>333.33333333333331</v>
      </c>
      <c r="J97" s="277">
        <f t="shared" si="62"/>
        <v>333.33333333333331</v>
      </c>
      <c r="K97" s="277">
        <f t="shared" si="62"/>
        <v>333.33333333333331</v>
      </c>
      <c r="L97" s="277">
        <f t="shared" si="62"/>
        <v>333.33333333333331</v>
      </c>
      <c r="M97" s="277">
        <f t="shared" si="62"/>
        <v>333.33333333333331</v>
      </c>
      <c r="N97" s="277">
        <f t="shared" si="62"/>
        <v>333.33333333333331</v>
      </c>
      <c r="O97" s="229">
        <f t="shared" si="63"/>
        <v>4000.0000000000005</v>
      </c>
      <c r="P97" s="227"/>
      <c r="Q97" s="277">
        <f t="shared" si="64"/>
        <v>338.33333333333331</v>
      </c>
      <c r="R97" s="277">
        <f t="shared" si="64"/>
        <v>338.33333333333331</v>
      </c>
      <c r="S97" s="277">
        <f t="shared" si="64"/>
        <v>338.33333333333331</v>
      </c>
      <c r="T97" s="277">
        <f t="shared" si="64"/>
        <v>338.33333333333331</v>
      </c>
      <c r="U97" s="277">
        <f t="shared" si="64"/>
        <v>338.33333333333331</v>
      </c>
      <c r="V97" s="277">
        <f t="shared" si="64"/>
        <v>338.33333333333331</v>
      </c>
      <c r="W97" s="277">
        <f t="shared" si="64"/>
        <v>338.33333333333331</v>
      </c>
      <c r="X97" s="277">
        <f t="shared" si="64"/>
        <v>338.33333333333331</v>
      </c>
      <c r="Y97" s="277">
        <f t="shared" si="64"/>
        <v>338.33333333333331</v>
      </c>
      <c r="Z97" s="277">
        <f t="shared" si="64"/>
        <v>338.33333333333331</v>
      </c>
      <c r="AA97" s="277">
        <f t="shared" si="64"/>
        <v>338.33333333333331</v>
      </c>
      <c r="AB97" s="277">
        <f t="shared" si="64"/>
        <v>338.33333333333331</v>
      </c>
      <c r="AC97" s="229">
        <f t="shared" si="69"/>
        <v>4060.0000000000005</v>
      </c>
      <c r="AD97" s="227"/>
      <c r="AE97" s="277">
        <f t="shared" si="66"/>
        <v>343.40833333333336</v>
      </c>
      <c r="AF97" s="277">
        <f t="shared" si="66"/>
        <v>343.40833333333336</v>
      </c>
      <c r="AG97" s="277">
        <f t="shared" si="66"/>
        <v>343.40833333333336</v>
      </c>
      <c r="AH97" s="277">
        <f t="shared" si="66"/>
        <v>343.40833333333336</v>
      </c>
      <c r="AI97" s="277">
        <f t="shared" si="66"/>
        <v>343.40833333333336</v>
      </c>
      <c r="AJ97" s="277">
        <f t="shared" si="66"/>
        <v>343.40833333333336</v>
      </c>
      <c r="AK97" s="277">
        <f t="shared" si="66"/>
        <v>343.40833333333336</v>
      </c>
      <c r="AL97" s="277">
        <f t="shared" si="66"/>
        <v>343.40833333333336</v>
      </c>
      <c r="AM97" s="277">
        <f t="shared" si="66"/>
        <v>343.40833333333336</v>
      </c>
      <c r="AN97" s="277">
        <f t="shared" si="66"/>
        <v>343.40833333333336</v>
      </c>
      <c r="AO97" s="277">
        <f t="shared" si="66"/>
        <v>343.40833333333336</v>
      </c>
      <c r="AP97" s="277">
        <f t="shared" si="66"/>
        <v>343.40833333333336</v>
      </c>
      <c r="AQ97" s="229">
        <f t="shared" si="70"/>
        <v>4120.9000000000005</v>
      </c>
    </row>
    <row r="98" spans="1:93" ht="15" customHeight="1" x14ac:dyDescent="0.25">
      <c r="A98" s="227" t="s">
        <v>54</v>
      </c>
      <c r="B98" s="369">
        <v>2000</v>
      </c>
      <c r="C98" s="277">
        <f t="shared" si="62"/>
        <v>166.66666666666666</v>
      </c>
      <c r="D98" s="277">
        <f t="shared" si="62"/>
        <v>166.66666666666666</v>
      </c>
      <c r="E98" s="277">
        <f t="shared" si="62"/>
        <v>166.66666666666666</v>
      </c>
      <c r="F98" s="277">
        <f t="shared" si="62"/>
        <v>166.66666666666666</v>
      </c>
      <c r="G98" s="277">
        <f t="shared" si="62"/>
        <v>166.66666666666666</v>
      </c>
      <c r="H98" s="277">
        <f t="shared" si="62"/>
        <v>166.66666666666666</v>
      </c>
      <c r="I98" s="277">
        <f t="shared" si="62"/>
        <v>166.66666666666666</v>
      </c>
      <c r="J98" s="277">
        <f t="shared" si="62"/>
        <v>166.66666666666666</v>
      </c>
      <c r="K98" s="277">
        <f t="shared" si="62"/>
        <v>166.66666666666666</v>
      </c>
      <c r="L98" s="277">
        <f t="shared" si="62"/>
        <v>166.66666666666666</v>
      </c>
      <c r="M98" s="277">
        <f t="shared" si="62"/>
        <v>166.66666666666666</v>
      </c>
      <c r="N98" s="277">
        <f t="shared" si="62"/>
        <v>166.66666666666666</v>
      </c>
      <c r="O98" s="229">
        <f t="shared" si="63"/>
        <v>2000.0000000000002</v>
      </c>
      <c r="P98" s="227"/>
      <c r="Q98" s="277">
        <f t="shared" si="64"/>
        <v>169.16666666666666</v>
      </c>
      <c r="R98" s="277">
        <f t="shared" si="64"/>
        <v>169.16666666666666</v>
      </c>
      <c r="S98" s="277">
        <f t="shared" si="64"/>
        <v>169.16666666666666</v>
      </c>
      <c r="T98" s="277">
        <f t="shared" si="64"/>
        <v>169.16666666666666</v>
      </c>
      <c r="U98" s="277">
        <f t="shared" si="64"/>
        <v>169.16666666666666</v>
      </c>
      <c r="V98" s="277">
        <f t="shared" si="64"/>
        <v>169.16666666666666</v>
      </c>
      <c r="W98" s="277">
        <f t="shared" si="64"/>
        <v>169.16666666666666</v>
      </c>
      <c r="X98" s="277">
        <f t="shared" si="64"/>
        <v>169.16666666666666</v>
      </c>
      <c r="Y98" s="277">
        <f t="shared" si="64"/>
        <v>169.16666666666666</v>
      </c>
      <c r="Z98" s="277">
        <f t="shared" si="64"/>
        <v>169.16666666666666</v>
      </c>
      <c r="AA98" s="277">
        <f t="shared" si="64"/>
        <v>169.16666666666666</v>
      </c>
      <c r="AB98" s="277">
        <f t="shared" si="64"/>
        <v>169.16666666666666</v>
      </c>
      <c r="AC98" s="229">
        <f t="shared" si="69"/>
        <v>2030.0000000000002</v>
      </c>
      <c r="AD98" s="227"/>
      <c r="AE98" s="277">
        <f t="shared" si="66"/>
        <v>171.70416666666668</v>
      </c>
      <c r="AF98" s="277">
        <f t="shared" si="66"/>
        <v>171.70416666666668</v>
      </c>
      <c r="AG98" s="277">
        <f t="shared" si="66"/>
        <v>171.70416666666668</v>
      </c>
      <c r="AH98" s="277">
        <f t="shared" si="66"/>
        <v>171.70416666666668</v>
      </c>
      <c r="AI98" s="277">
        <f t="shared" si="66"/>
        <v>171.70416666666668</v>
      </c>
      <c r="AJ98" s="277">
        <f t="shared" si="66"/>
        <v>171.70416666666668</v>
      </c>
      <c r="AK98" s="277">
        <f t="shared" si="66"/>
        <v>171.70416666666668</v>
      </c>
      <c r="AL98" s="277">
        <f t="shared" si="66"/>
        <v>171.70416666666668</v>
      </c>
      <c r="AM98" s="277">
        <f t="shared" si="66"/>
        <v>171.70416666666668</v>
      </c>
      <c r="AN98" s="277">
        <f t="shared" si="66"/>
        <v>171.70416666666668</v>
      </c>
      <c r="AO98" s="277">
        <f t="shared" si="66"/>
        <v>171.70416666666668</v>
      </c>
      <c r="AP98" s="277">
        <f t="shared" si="66"/>
        <v>171.70416666666668</v>
      </c>
      <c r="AQ98" s="229">
        <f t="shared" si="70"/>
        <v>2060.4500000000003</v>
      </c>
    </row>
    <row r="99" spans="1:93" ht="15.75" x14ac:dyDescent="0.25">
      <c r="A99" s="227" t="s">
        <v>55</v>
      </c>
      <c r="B99" s="369">
        <v>50000</v>
      </c>
      <c r="C99" s="277"/>
      <c r="D99" s="277"/>
      <c r="E99" s="277"/>
      <c r="F99" s="277">
        <f t="shared" si="62"/>
        <v>4166.666666666667</v>
      </c>
      <c r="G99" s="277">
        <f t="shared" si="62"/>
        <v>4166.666666666667</v>
      </c>
      <c r="H99" s="277">
        <f t="shared" si="62"/>
        <v>4166.666666666667</v>
      </c>
      <c r="I99" s="277">
        <f t="shared" si="62"/>
        <v>4166.666666666667</v>
      </c>
      <c r="J99" s="277">
        <f t="shared" si="62"/>
        <v>4166.666666666667</v>
      </c>
      <c r="K99" s="277">
        <f t="shared" si="62"/>
        <v>4166.666666666667</v>
      </c>
      <c r="L99" s="277">
        <f t="shared" si="62"/>
        <v>4166.666666666667</v>
      </c>
      <c r="M99" s="277">
        <f t="shared" si="62"/>
        <v>4166.666666666667</v>
      </c>
      <c r="N99" s="277">
        <f t="shared" si="62"/>
        <v>4166.666666666667</v>
      </c>
      <c r="O99" s="229">
        <f t="shared" si="63"/>
        <v>37500</v>
      </c>
      <c r="P99" s="227"/>
      <c r="Q99" s="277">
        <f>$N$99*(1+$M$18)</f>
        <v>4291.666666666667</v>
      </c>
      <c r="R99" s="277">
        <f t="shared" ref="R99:AB99" si="71">$N$99*(1+$M$18)</f>
        <v>4291.666666666667</v>
      </c>
      <c r="S99" s="277">
        <f t="shared" si="71"/>
        <v>4291.666666666667</v>
      </c>
      <c r="T99" s="277">
        <f t="shared" si="71"/>
        <v>4291.666666666667</v>
      </c>
      <c r="U99" s="277">
        <f t="shared" si="71"/>
        <v>4291.666666666667</v>
      </c>
      <c r="V99" s="277">
        <f t="shared" si="71"/>
        <v>4291.666666666667</v>
      </c>
      <c r="W99" s="277">
        <f t="shared" si="71"/>
        <v>4291.666666666667</v>
      </c>
      <c r="X99" s="277">
        <f t="shared" si="71"/>
        <v>4291.666666666667</v>
      </c>
      <c r="Y99" s="277">
        <f t="shared" si="71"/>
        <v>4291.666666666667</v>
      </c>
      <c r="Z99" s="277">
        <f t="shared" si="71"/>
        <v>4291.666666666667</v>
      </c>
      <c r="AA99" s="277">
        <f t="shared" si="71"/>
        <v>4291.666666666667</v>
      </c>
      <c r="AB99" s="277">
        <f t="shared" si="71"/>
        <v>4291.666666666667</v>
      </c>
      <c r="AC99" s="229">
        <f t="shared" si="69"/>
        <v>51499.999999999993</v>
      </c>
      <c r="AD99" s="227"/>
      <c r="AE99" s="277">
        <f>$AC99/12*(1+$N$18)</f>
        <v>4420.4166666666661</v>
      </c>
      <c r="AF99" s="277">
        <f t="shared" ref="AF99:AP100" si="72">$AC99/12*(1+$N$18)</f>
        <v>4420.4166666666661</v>
      </c>
      <c r="AG99" s="277">
        <f t="shared" si="72"/>
        <v>4420.4166666666661</v>
      </c>
      <c r="AH99" s="277">
        <f t="shared" si="72"/>
        <v>4420.4166666666661</v>
      </c>
      <c r="AI99" s="277">
        <f t="shared" si="72"/>
        <v>4420.4166666666661</v>
      </c>
      <c r="AJ99" s="277">
        <f t="shared" si="72"/>
        <v>4420.4166666666661</v>
      </c>
      <c r="AK99" s="277">
        <f t="shared" si="72"/>
        <v>4420.4166666666661</v>
      </c>
      <c r="AL99" s="277">
        <f t="shared" si="72"/>
        <v>4420.4166666666661</v>
      </c>
      <c r="AM99" s="277">
        <f t="shared" si="72"/>
        <v>4420.4166666666661</v>
      </c>
      <c r="AN99" s="277">
        <f t="shared" si="72"/>
        <v>4420.4166666666661</v>
      </c>
      <c r="AO99" s="277">
        <f t="shared" si="72"/>
        <v>4420.4166666666661</v>
      </c>
      <c r="AP99" s="277">
        <f t="shared" si="72"/>
        <v>4420.4166666666661</v>
      </c>
      <c r="AQ99" s="229">
        <f t="shared" si="70"/>
        <v>53044.999999999978</v>
      </c>
    </row>
    <row r="100" spans="1:93" ht="15.75" x14ac:dyDescent="0.25">
      <c r="A100" s="227" t="s">
        <v>421</v>
      </c>
      <c r="B100" s="369">
        <v>3000</v>
      </c>
      <c r="C100" s="277"/>
      <c r="D100" s="277"/>
      <c r="E100" s="277"/>
      <c r="F100" s="277">
        <f t="shared" si="62"/>
        <v>250</v>
      </c>
      <c r="G100" s="277">
        <f t="shared" si="62"/>
        <v>250</v>
      </c>
      <c r="H100" s="277">
        <f t="shared" si="62"/>
        <v>250</v>
      </c>
      <c r="I100" s="277">
        <f t="shared" si="62"/>
        <v>250</v>
      </c>
      <c r="J100" s="277">
        <f t="shared" si="62"/>
        <v>250</v>
      </c>
      <c r="K100" s="277">
        <f t="shared" si="62"/>
        <v>250</v>
      </c>
      <c r="L100" s="277">
        <f t="shared" si="62"/>
        <v>250</v>
      </c>
      <c r="M100" s="277">
        <f t="shared" si="62"/>
        <v>250</v>
      </c>
      <c r="N100" s="277">
        <f t="shared" si="62"/>
        <v>250</v>
      </c>
      <c r="O100" s="229">
        <f t="shared" si="63"/>
        <v>2250</v>
      </c>
      <c r="P100" s="227"/>
      <c r="Q100" s="277">
        <f>$N$100*(1+$M$18)</f>
        <v>257.5</v>
      </c>
      <c r="R100" s="277">
        <f t="shared" ref="R100:AB100" si="73">$N$100*(1+$M$18)</f>
        <v>257.5</v>
      </c>
      <c r="S100" s="277">
        <f t="shared" si="73"/>
        <v>257.5</v>
      </c>
      <c r="T100" s="277">
        <f t="shared" si="73"/>
        <v>257.5</v>
      </c>
      <c r="U100" s="277">
        <f t="shared" si="73"/>
        <v>257.5</v>
      </c>
      <c r="V100" s="277">
        <f t="shared" si="73"/>
        <v>257.5</v>
      </c>
      <c r="W100" s="277">
        <f t="shared" si="73"/>
        <v>257.5</v>
      </c>
      <c r="X100" s="277">
        <f t="shared" si="73"/>
        <v>257.5</v>
      </c>
      <c r="Y100" s="277">
        <f t="shared" si="73"/>
        <v>257.5</v>
      </c>
      <c r="Z100" s="277">
        <f t="shared" si="73"/>
        <v>257.5</v>
      </c>
      <c r="AA100" s="277">
        <f t="shared" si="73"/>
        <v>257.5</v>
      </c>
      <c r="AB100" s="277">
        <f t="shared" si="73"/>
        <v>257.5</v>
      </c>
      <c r="AC100" s="229">
        <f t="shared" si="69"/>
        <v>3090</v>
      </c>
      <c r="AD100" s="227"/>
      <c r="AE100" s="277">
        <f>$AC100/12*(1+$N$18)</f>
        <v>265.22500000000002</v>
      </c>
      <c r="AF100" s="277">
        <f t="shared" si="72"/>
        <v>265.22500000000002</v>
      </c>
      <c r="AG100" s="277">
        <f t="shared" si="72"/>
        <v>265.22500000000002</v>
      </c>
      <c r="AH100" s="277">
        <f t="shared" si="72"/>
        <v>265.22500000000002</v>
      </c>
      <c r="AI100" s="277">
        <f t="shared" si="72"/>
        <v>265.22500000000002</v>
      </c>
      <c r="AJ100" s="277">
        <f t="shared" si="72"/>
        <v>265.22500000000002</v>
      </c>
      <c r="AK100" s="277">
        <f t="shared" si="72"/>
        <v>265.22500000000002</v>
      </c>
      <c r="AL100" s="277">
        <f t="shared" si="72"/>
        <v>265.22500000000002</v>
      </c>
      <c r="AM100" s="277">
        <f t="shared" si="72"/>
        <v>265.22500000000002</v>
      </c>
      <c r="AN100" s="277">
        <f t="shared" si="72"/>
        <v>265.22500000000002</v>
      </c>
      <c r="AO100" s="277">
        <f t="shared" si="72"/>
        <v>265.22500000000002</v>
      </c>
      <c r="AP100" s="277">
        <f t="shared" si="72"/>
        <v>265.22500000000002</v>
      </c>
      <c r="AQ100" s="229">
        <f t="shared" si="70"/>
        <v>3182.6999999999994</v>
      </c>
    </row>
    <row r="101" spans="1:93" ht="15.75" x14ac:dyDescent="0.25">
      <c r="A101" s="227" t="s">
        <v>401</v>
      </c>
      <c r="B101" s="369">
        <v>5000</v>
      </c>
      <c r="C101" s="277">
        <f t="shared" ref="C101:N107" si="74">$B101/12</f>
        <v>416.66666666666669</v>
      </c>
      <c r="D101" s="277">
        <f t="shared" si="74"/>
        <v>416.66666666666669</v>
      </c>
      <c r="E101" s="277">
        <f t="shared" si="74"/>
        <v>416.66666666666669</v>
      </c>
      <c r="F101" s="277">
        <f t="shared" si="74"/>
        <v>416.66666666666669</v>
      </c>
      <c r="G101" s="277">
        <f t="shared" si="74"/>
        <v>416.66666666666669</v>
      </c>
      <c r="H101" s="277">
        <f t="shared" si="74"/>
        <v>416.66666666666669</v>
      </c>
      <c r="I101" s="277">
        <f t="shared" si="74"/>
        <v>416.66666666666669</v>
      </c>
      <c r="J101" s="277">
        <f t="shared" si="74"/>
        <v>416.66666666666669</v>
      </c>
      <c r="K101" s="277">
        <f t="shared" si="74"/>
        <v>416.66666666666669</v>
      </c>
      <c r="L101" s="277">
        <f t="shared" si="74"/>
        <v>416.66666666666669</v>
      </c>
      <c r="M101" s="277">
        <f t="shared" si="74"/>
        <v>416.66666666666669</v>
      </c>
      <c r="N101" s="277">
        <f t="shared" si="74"/>
        <v>416.66666666666669</v>
      </c>
      <c r="O101" s="229">
        <f t="shared" si="63"/>
        <v>5000</v>
      </c>
      <c r="P101" s="227"/>
      <c r="Q101" s="277">
        <f t="shared" ref="Q101:AB110" si="75">$O101/12*(1+$M$17)</f>
        <v>422.91666666666663</v>
      </c>
      <c r="R101" s="277">
        <f t="shared" si="75"/>
        <v>422.91666666666663</v>
      </c>
      <c r="S101" s="277">
        <f t="shared" si="75"/>
        <v>422.91666666666663</v>
      </c>
      <c r="T101" s="277">
        <f t="shared" si="75"/>
        <v>422.91666666666663</v>
      </c>
      <c r="U101" s="277">
        <f t="shared" si="75"/>
        <v>422.91666666666663</v>
      </c>
      <c r="V101" s="277">
        <f t="shared" si="75"/>
        <v>422.91666666666663</v>
      </c>
      <c r="W101" s="277">
        <f t="shared" si="75"/>
        <v>422.91666666666663</v>
      </c>
      <c r="X101" s="277">
        <f t="shared" si="75"/>
        <v>422.91666666666663</v>
      </c>
      <c r="Y101" s="277">
        <f t="shared" si="75"/>
        <v>422.91666666666663</v>
      </c>
      <c r="Z101" s="277">
        <f t="shared" si="75"/>
        <v>422.91666666666663</v>
      </c>
      <c r="AA101" s="277">
        <f t="shared" si="75"/>
        <v>422.91666666666663</v>
      </c>
      <c r="AB101" s="277">
        <f t="shared" si="75"/>
        <v>422.91666666666663</v>
      </c>
      <c r="AC101" s="229">
        <f t="shared" si="69"/>
        <v>5075</v>
      </c>
      <c r="AD101" s="227"/>
      <c r="AE101" s="277">
        <f t="shared" ref="AE101:AP110" si="76">$AC101/12*(1+$N$17)</f>
        <v>429.26041666666663</v>
      </c>
      <c r="AF101" s="277">
        <f t="shared" si="76"/>
        <v>429.26041666666663</v>
      </c>
      <c r="AG101" s="277">
        <f t="shared" si="76"/>
        <v>429.26041666666663</v>
      </c>
      <c r="AH101" s="277">
        <f t="shared" si="76"/>
        <v>429.26041666666663</v>
      </c>
      <c r="AI101" s="277">
        <f t="shared" si="76"/>
        <v>429.26041666666663</v>
      </c>
      <c r="AJ101" s="277">
        <f t="shared" si="76"/>
        <v>429.26041666666663</v>
      </c>
      <c r="AK101" s="277">
        <f t="shared" si="76"/>
        <v>429.26041666666663</v>
      </c>
      <c r="AL101" s="277">
        <f t="shared" si="76"/>
        <v>429.26041666666663</v>
      </c>
      <c r="AM101" s="277">
        <f t="shared" si="76"/>
        <v>429.26041666666663</v>
      </c>
      <c r="AN101" s="277">
        <f t="shared" si="76"/>
        <v>429.26041666666663</v>
      </c>
      <c r="AO101" s="277">
        <f t="shared" si="76"/>
        <v>429.26041666666663</v>
      </c>
      <c r="AP101" s="277">
        <f t="shared" si="76"/>
        <v>429.26041666666663</v>
      </c>
      <c r="AQ101" s="229">
        <f t="shared" si="70"/>
        <v>5151.125</v>
      </c>
    </row>
    <row r="102" spans="1:93" ht="15.75" x14ac:dyDescent="0.25">
      <c r="A102" s="227" t="s">
        <v>84</v>
      </c>
      <c r="B102" s="369">
        <v>2000</v>
      </c>
      <c r="C102" s="277">
        <f t="shared" si="74"/>
        <v>166.66666666666666</v>
      </c>
      <c r="D102" s="277">
        <f t="shared" si="74"/>
        <v>166.66666666666666</v>
      </c>
      <c r="E102" s="277">
        <f t="shared" si="74"/>
        <v>166.66666666666666</v>
      </c>
      <c r="F102" s="277">
        <f t="shared" si="74"/>
        <v>166.66666666666666</v>
      </c>
      <c r="G102" s="277">
        <f t="shared" si="74"/>
        <v>166.66666666666666</v>
      </c>
      <c r="H102" s="277">
        <f t="shared" si="74"/>
        <v>166.66666666666666</v>
      </c>
      <c r="I102" s="277">
        <f t="shared" si="74"/>
        <v>166.66666666666666</v>
      </c>
      <c r="J102" s="277">
        <f t="shared" si="74"/>
        <v>166.66666666666666</v>
      </c>
      <c r="K102" s="277">
        <f t="shared" si="74"/>
        <v>166.66666666666666</v>
      </c>
      <c r="L102" s="277">
        <f t="shared" si="74"/>
        <v>166.66666666666666</v>
      </c>
      <c r="M102" s="277">
        <f t="shared" si="74"/>
        <v>166.66666666666666</v>
      </c>
      <c r="N102" s="277">
        <f t="shared" si="74"/>
        <v>166.66666666666666</v>
      </c>
      <c r="O102" s="229">
        <f t="shared" si="63"/>
        <v>2000.0000000000002</v>
      </c>
      <c r="P102" s="227"/>
      <c r="Q102" s="277">
        <f t="shared" si="75"/>
        <v>169.16666666666666</v>
      </c>
      <c r="R102" s="277">
        <f t="shared" si="75"/>
        <v>169.16666666666666</v>
      </c>
      <c r="S102" s="277">
        <f t="shared" si="75"/>
        <v>169.16666666666666</v>
      </c>
      <c r="T102" s="277">
        <f t="shared" si="75"/>
        <v>169.16666666666666</v>
      </c>
      <c r="U102" s="277">
        <f t="shared" si="75"/>
        <v>169.16666666666666</v>
      </c>
      <c r="V102" s="277">
        <f t="shared" si="75"/>
        <v>169.16666666666666</v>
      </c>
      <c r="W102" s="277">
        <f t="shared" si="75"/>
        <v>169.16666666666666</v>
      </c>
      <c r="X102" s="277">
        <f t="shared" si="75"/>
        <v>169.16666666666666</v>
      </c>
      <c r="Y102" s="277">
        <f t="shared" si="75"/>
        <v>169.16666666666666</v>
      </c>
      <c r="Z102" s="277">
        <f t="shared" si="75"/>
        <v>169.16666666666666</v>
      </c>
      <c r="AA102" s="277">
        <f t="shared" si="75"/>
        <v>169.16666666666666</v>
      </c>
      <c r="AB102" s="277">
        <f t="shared" si="75"/>
        <v>169.16666666666666</v>
      </c>
      <c r="AC102" s="229">
        <f t="shared" si="69"/>
        <v>2030.0000000000002</v>
      </c>
      <c r="AD102" s="227"/>
      <c r="AE102" s="277">
        <f t="shared" si="76"/>
        <v>171.70416666666668</v>
      </c>
      <c r="AF102" s="277">
        <f t="shared" si="76"/>
        <v>171.70416666666668</v>
      </c>
      <c r="AG102" s="277">
        <f t="shared" si="76"/>
        <v>171.70416666666668</v>
      </c>
      <c r="AH102" s="277">
        <f t="shared" si="76"/>
        <v>171.70416666666668</v>
      </c>
      <c r="AI102" s="277">
        <f t="shared" si="76"/>
        <v>171.70416666666668</v>
      </c>
      <c r="AJ102" s="277">
        <f t="shared" si="76"/>
        <v>171.70416666666668</v>
      </c>
      <c r="AK102" s="277">
        <f t="shared" si="76"/>
        <v>171.70416666666668</v>
      </c>
      <c r="AL102" s="277">
        <f t="shared" si="76"/>
        <v>171.70416666666668</v>
      </c>
      <c r="AM102" s="277">
        <f t="shared" si="76"/>
        <v>171.70416666666668</v>
      </c>
      <c r="AN102" s="277">
        <f t="shared" si="76"/>
        <v>171.70416666666668</v>
      </c>
      <c r="AO102" s="277">
        <f t="shared" si="76"/>
        <v>171.70416666666668</v>
      </c>
      <c r="AP102" s="277">
        <f t="shared" si="76"/>
        <v>171.70416666666668</v>
      </c>
      <c r="AQ102" s="229">
        <f t="shared" si="70"/>
        <v>2060.4500000000003</v>
      </c>
    </row>
    <row r="103" spans="1:93" ht="15.75" x14ac:dyDescent="0.25">
      <c r="A103" s="227" t="s">
        <v>56</v>
      </c>
      <c r="B103" s="369">
        <v>5000</v>
      </c>
      <c r="C103" s="277">
        <f t="shared" si="74"/>
        <v>416.66666666666669</v>
      </c>
      <c r="D103" s="277">
        <f t="shared" si="74"/>
        <v>416.66666666666669</v>
      </c>
      <c r="E103" s="277">
        <f t="shared" si="74"/>
        <v>416.66666666666669</v>
      </c>
      <c r="F103" s="277">
        <f t="shared" si="74"/>
        <v>416.66666666666669</v>
      </c>
      <c r="G103" s="277">
        <f t="shared" si="74"/>
        <v>416.66666666666669</v>
      </c>
      <c r="H103" s="277">
        <f t="shared" si="74"/>
        <v>416.66666666666669</v>
      </c>
      <c r="I103" s="277">
        <f t="shared" si="74"/>
        <v>416.66666666666669</v>
      </c>
      <c r="J103" s="277">
        <f t="shared" si="74"/>
        <v>416.66666666666669</v>
      </c>
      <c r="K103" s="277">
        <f t="shared" si="74"/>
        <v>416.66666666666669</v>
      </c>
      <c r="L103" s="277">
        <f t="shared" si="74"/>
        <v>416.66666666666669</v>
      </c>
      <c r="M103" s="277">
        <f t="shared" si="74"/>
        <v>416.66666666666669</v>
      </c>
      <c r="N103" s="277">
        <f t="shared" si="74"/>
        <v>416.66666666666669</v>
      </c>
      <c r="O103" s="229">
        <f t="shared" si="63"/>
        <v>5000</v>
      </c>
      <c r="P103" s="227"/>
      <c r="Q103" s="277">
        <f t="shared" si="75"/>
        <v>422.91666666666663</v>
      </c>
      <c r="R103" s="277">
        <f t="shared" si="75"/>
        <v>422.91666666666663</v>
      </c>
      <c r="S103" s="277">
        <f t="shared" si="75"/>
        <v>422.91666666666663</v>
      </c>
      <c r="T103" s="277">
        <f t="shared" si="75"/>
        <v>422.91666666666663</v>
      </c>
      <c r="U103" s="277">
        <f t="shared" si="75"/>
        <v>422.91666666666663</v>
      </c>
      <c r="V103" s="277">
        <f t="shared" si="75"/>
        <v>422.91666666666663</v>
      </c>
      <c r="W103" s="277">
        <f t="shared" si="75"/>
        <v>422.91666666666663</v>
      </c>
      <c r="X103" s="277">
        <f t="shared" si="75"/>
        <v>422.91666666666663</v>
      </c>
      <c r="Y103" s="277">
        <f t="shared" si="75"/>
        <v>422.91666666666663</v>
      </c>
      <c r="Z103" s="277">
        <f t="shared" si="75"/>
        <v>422.91666666666663</v>
      </c>
      <c r="AA103" s="277">
        <f t="shared" si="75"/>
        <v>422.91666666666663</v>
      </c>
      <c r="AB103" s="277">
        <f t="shared" si="75"/>
        <v>422.91666666666663</v>
      </c>
      <c r="AC103" s="229">
        <f t="shared" si="69"/>
        <v>5075</v>
      </c>
      <c r="AD103" s="227"/>
      <c r="AE103" s="277">
        <f t="shared" si="76"/>
        <v>429.26041666666663</v>
      </c>
      <c r="AF103" s="277">
        <f t="shared" si="76"/>
        <v>429.26041666666663</v>
      </c>
      <c r="AG103" s="277">
        <f t="shared" si="76"/>
        <v>429.26041666666663</v>
      </c>
      <c r="AH103" s="277">
        <f t="shared" si="76"/>
        <v>429.26041666666663</v>
      </c>
      <c r="AI103" s="277">
        <f t="shared" si="76"/>
        <v>429.26041666666663</v>
      </c>
      <c r="AJ103" s="277">
        <f t="shared" si="76"/>
        <v>429.26041666666663</v>
      </c>
      <c r="AK103" s="277">
        <f t="shared" si="76"/>
        <v>429.26041666666663</v>
      </c>
      <c r="AL103" s="277">
        <f t="shared" si="76"/>
        <v>429.26041666666663</v>
      </c>
      <c r="AM103" s="277">
        <f t="shared" si="76"/>
        <v>429.26041666666663</v>
      </c>
      <c r="AN103" s="277">
        <f t="shared" si="76"/>
        <v>429.26041666666663</v>
      </c>
      <c r="AO103" s="277">
        <f t="shared" si="76"/>
        <v>429.26041666666663</v>
      </c>
      <c r="AP103" s="277">
        <f t="shared" si="76"/>
        <v>429.26041666666663</v>
      </c>
      <c r="AQ103" s="229">
        <f t="shared" si="70"/>
        <v>5151.125</v>
      </c>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row>
    <row r="104" spans="1:93" ht="15.75" x14ac:dyDescent="0.25">
      <c r="A104" s="227" t="s">
        <v>57</v>
      </c>
      <c r="B104" s="369"/>
      <c r="C104" s="277">
        <f t="shared" si="74"/>
        <v>0</v>
      </c>
      <c r="D104" s="277">
        <f t="shared" si="74"/>
        <v>0</v>
      </c>
      <c r="E104" s="277">
        <f t="shared" si="74"/>
        <v>0</v>
      </c>
      <c r="F104" s="277">
        <f t="shared" si="74"/>
        <v>0</v>
      </c>
      <c r="G104" s="277">
        <f t="shared" si="74"/>
        <v>0</v>
      </c>
      <c r="H104" s="277">
        <f t="shared" si="74"/>
        <v>0</v>
      </c>
      <c r="I104" s="277">
        <f t="shared" si="74"/>
        <v>0</v>
      </c>
      <c r="J104" s="277">
        <f t="shared" si="74"/>
        <v>0</v>
      </c>
      <c r="K104" s="277">
        <f t="shared" si="74"/>
        <v>0</v>
      </c>
      <c r="L104" s="277">
        <f t="shared" si="74"/>
        <v>0</v>
      </c>
      <c r="M104" s="277">
        <f t="shared" si="74"/>
        <v>0</v>
      </c>
      <c r="N104" s="277">
        <f t="shared" si="74"/>
        <v>0</v>
      </c>
      <c r="O104" s="229">
        <f t="shared" si="63"/>
        <v>0</v>
      </c>
      <c r="P104" s="227"/>
      <c r="Q104" s="277">
        <f t="shared" si="75"/>
        <v>0</v>
      </c>
      <c r="R104" s="277">
        <f t="shared" si="75"/>
        <v>0</v>
      </c>
      <c r="S104" s="277">
        <f t="shared" si="75"/>
        <v>0</v>
      </c>
      <c r="T104" s="277">
        <f t="shared" si="75"/>
        <v>0</v>
      </c>
      <c r="U104" s="277">
        <f t="shared" si="75"/>
        <v>0</v>
      </c>
      <c r="V104" s="277">
        <f t="shared" si="75"/>
        <v>0</v>
      </c>
      <c r="W104" s="277">
        <f t="shared" si="75"/>
        <v>0</v>
      </c>
      <c r="X104" s="277">
        <f t="shared" si="75"/>
        <v>0</v>
      </c>
      <c r="Y104" s="277">
        <f t="shared" si="75"/>
        <v>0</v>
      </c>
      <c r="Z104" s="277">
        <f t="shared" si="75"/>
        <v>0</v>
      </c>
      <c r="AA104" s="277">
        <f t="shared" si="75"/>
        <v>0</v>
      </c>
      <c r="AB104" s="277">
        <f t="shared" si="75"/>
        <v>0</v>
      </c>
      <c r="AC104" s="229">
        <f t="shared" si="69"/>
        <v>0</v>
      </c>
      <c r="AD104" s="227"/>
      <c r="AE104" s="277">
        <f t="shared" si="76"/>
        <v>0</v>
      </c>
      <c r="AF104" s="277">
        <f t="shared" si="76"/>
        <v>0</v>
      </c>
      <c r="AG104" s="277">
        <f t="shared" si="76"/>
        <v>0</v>
      </c>
      <c r="AH104" s="277">
        <f t="shared" si="76"/>
        <v>0</v>
      </c>
      <c r="AI104" s="277">
        <f t="shared" si="76"/>
        <v>0</v>
      </c>
      <c r="AJ104" s="277">
        <f t="shared" si="76"/>
        <v>0</v>
      </c>
      <c r="AK104" s="277">
        <f t="shared" si="76"/>
        <v>0</v>
      </c>
      <c r="AL104" s="277">
        <f t="shared" si="76"/>
        <v>0</v>
      </c>
      <c r="AM104" s="277">
        <f t="shared" si="76"/>
        <v>0</v>
      </c>
      <c r="AN104" s="277">
        <f t="shared" si="76"/>
        <v>0</v>
      </c>
      <c r="AO104" s="277">
        <f t="shared" si="76"/>
        <v>0</v>
      </c>
      <c r="AP104" s="277">
        <f t="shared" si="76"/>
        <v>0</v>
      </c>
      <c r="AQ104" s="229">
        <f t="shared" si="70"/>
        <v>0</v>
      </c>
    </row>
    <row r="105" spans="1:93" ht="15.75" x14ac:dyDescent="0.25">
      <c r="A105" s="227" t="s">
        <v>58</v>
      </c>
      <c r="B105" s="369">
        <v>3000</v>
      </c>
      <c r="C105" s="277">
        <f t="shared" si="74"/>
        <v>250</v>
      </c>
      <c r="D105" s="277">
        <f t="shared" si="74"/>
        <v>250</v>
      </c>
      <c r="E105" s="277">
        <f t="shared" si="74"/>
        <v>250</v>
      </c>
      <c r="F105" s="277">
        <f t="shared" si="74"/>
        <v>250</v>
      </c>
      <c r="G105" s="277">
        <f t="shared" si="74"/>
        <v>250</v>
      </c>
      <c r="H105" s="277">
        <f t="shared" si="74"/>
        <v>250</v>
      </c>
      <c r="I105" s="277">
        <f t="shared" si="74"/>
        <v>250</v>
      </c>
      <c r="J105" s="277">
        <f t="shared" si="74"/>
        <v>250</v>
      </c>
      <c r="K105" s="277">
        <f t="shared" si="74"/>
        <v>250</v>
      </c>
      <c r="L105" s="277">
        <f t="shared" si="74"/>
        <v>250</v>
      </c>
      <c r="M105" s="277">
        <f t="shared" si="74"/>
        <v>250</v>
      </c>
      <c r="N105" s="277">
        <f t="shared" si="74"/>
        <v>250</v>
      </c>
      <c r="O105" s="229">
        <f t="shared" si="63"/>
        <v>3000</v>
      </c>
      <c r="P105" s="227"/>
      <c r="Q105" s="277">
        <f t="shared" si="75"/>
        <v>253.74999999999997</v>
      </c>
      <c r="R105" s="277">
        <f t="shared" si="75"/>
        <v>253.74999999999997</v>
      </c>
      <c r="S105" s="277">
        <f t="shared" si="75"/>
        <v>253.74999999999997</v>
      </c>
      <c r="T105" s="277">
        <f t="shared" si="75"/>
        <v>253.74999999999997</v>
      </c>
      <c r="U105" s="277">
        <f t="shared" si="75"/>
        <v>253.74999999999997</v>
      </c>
      <c r="V105" s="277">
        <f t="shared" si="75"/>
        <v>253.74999999999997</v>
      </c>
      <c r="W105" s="277">
        <f t="shared" si="75"/>
        <v>253.74999999999997</v>
      </c>
      <c r="X105" s="277">
        <f t="shared" si="75"/>
        <v>253.74999999999997</v>
      </c>
      <c r="Y105" s="277">
        <f t="shared" si="75"/>
        <v>253.74999999999997</v>
      </c>
      <c r="Z105" s="277">
        <f t="shared" si="75"/>
        <v>253.74999999999997</v>
      </c>
      <c r="AA105" s="277">
        <f t="shared" si="75"/>
        <v>253.74999999999997</v>
      </c>
      <c r="AB105" s="277">
        <f t="shared" si="75"/>
        <v>253.74999999999997</v>
      </c>
      <c r="AC105" s="229">
        <f t="shared" si="69"/>
        <v>3044.9999999999995</v>
      </c>
      <c r="AD105" s="227"/>
      <c r="AE105" s="277">
        <f t="shared" si="76"/>
        <v>257.55624999999992</v>
      </c>
      <c r="AF105" s="277">
        <f t="shared" si="76"/>
        <v>257.55624999999992</v>
      </c>
      <c r="AG105" s="277">
        <f t="shared" si="76"/>
        <v>257.55624999999992</v>
      </c>
      <c r="AH105" s="277">
        <f t="shared" si="76"/>
        <v>257.55624999999992</v>
      </c>
      <c r="AI105" s="277">
        <f t="shared" si="76"/>
        <v>257.55624999999992</v>
      </c>
      <c r="AJ105" s="277">
        <f t="shared" si="76"/>
        <v>257.55624999999992</v>
      </c>
      <c r="AK105" s="277">
        <f t="shared" si="76"/>
        <v>257.55624999999992</v>
      </c>
      <c r="AL105" s="277">
        <f t="shared" si="76"/>
        <v>257.55624999999992</v>
      </c>
      <c r="AM105" s="277">
        <f t="shared" si="76"/>
        <v>257.55624999999992</v>
      </c>
      <c r="AN105" s="277">
        <f t="shared" si="76"/>
        <v>257.55624999999992</v>
      </c>
      <c r="AO105" s="277">
        <f t="shared" si="76"/>
        <v>257.55624999999992</v>
      </c>
      <c r="AP105" s="277">
        <f t="shared" si="76"/>
        <v>257.55624999999992</v>
      </c>
      <c r="AQ105" s="229">
        <f t="shared" si="70"/>
        <v>3090.6749999999997</v>
      </c>
    </row>
    <row r="106" spans="1:93" ht="15.75" x14ac:dyDescent="0.25">
      <c r="A106" s="248" t="s">
        <v>59</v>
      </c>
      <c r="B106" s="369">
        <v>3000</v>
      </c>
      <c r="C106" s="277">
        <f t="shared" si="74"/>
        <v>250</v>
      </c>
      <c r="D106" s="277">
        <f t="shared" si="74"/>
        <v>250</v>
      </c>
      <c r="E106" s="277">
        <f t="shared" si="74"/>
        <v>250</v>
      </c>
      <c r="F106" s="277">
        <f t="shared" si="74"/>
        <v>250</v>
      </c>
      <c r="G106" s="277">
        <f t="shared" si="74"/>
        <v>250</v>
      </c>
      <c r="H106" s="277">
        <f t="shared" si="74"/>
        <v>250</v>
      </c>
      <c r="I106" s="277">
        <f t="shared" si="74"/>
        <v>250</v>
      </c>
      <c r="J106" s="277">
        <f t="shared" si="74"/>
        <v>250</v>
      </c>
      <c r="K106" s="277">
        <f t="shared" si="74"/>
        <v>250</v>
      </c>
      <c r="L106" s="277">
        <f t="shared" si="74"/>
        <v>250</v>
      </c>
      <c r="M106" s="277">
        <f t="shared" si="74"/>
        <v>250</v>
      </c>
      <c r="N106" s="277">
        <f t="shared" si="74"/>
        <v>250</v>
      </c>
      <c r="O106" s="229">
        <f t="shared" si="63"/>
        <v>3000</v>
      </c>
      <c r="P106" s="248"/>
      <c r="Q106" s="277">
        <f t="shared" si="75"/>
        <v>253.74999999999997</v>
      </c>
      <c r="R106" s="277">
        <f t="shared" si="75"/>
        <v>253.74999999999997</v>
      </c>
      <c r="S106" s="277">
        <f t="shared" si="75"/>
        <v>253.74999999999997</v>
      </c>
      <c r="T106" s="277">
        <f t="shared" si="75"/>
        <v>253.74999999999997</v>
      </c>
      <c r="U106" s="277">
        <f t="shared" si="75"/>
        <v>253.74999999999997</v>
      </c>
      <c r="V106" s="277">
        <f t="shared" si="75"/>
        <v>253.74999999999997</v>
      </c>
      <c r="W106" s="277">
        <f t="shared" si="75"/>
        <v>253.74999999999997</v>
      </c>
      <c r="X106" s="277">
        <f t="shared" si="75"/>
        <v>253.74999999999997</v>
      </c>
      <c r="Y106" s="277">
        <f t="shared" si="75"/>
        <v>253.74999999999997</v>
      </c>
      <c r="Z106" s="277">
        <f t="shared" si="75"/>
        <v>253.74999999999997</v>
      </c>
      <c r="AA106" s="277">
        <f t="shared" si="75"/>
        <v>253.74999999999997</v>
      </c>
      <c r="AB106" s="277">
        <f t="shared" si="75"/>
        <v>253.74999999999997</v>
      </c>
      <c r="AC106" s="229">
        <f t="shared" si="69"/>
        <v>3044.9999999999995</v>
      </c>
      <c r="AD106" s="248"/>
      <c r="AE106" s="277">
        <f t="shared" si="76"/>
        <v>257.55624999999992</v>
      </c>
      <c r="AF106" s="277">
        <f t="shared" si="76"/>
        <v>257.55624999999992</v>
      </c>
      <c r="AG106" s="277">
        <f t="shared" si="76"/>
        <v>257.55624999999992</v>
      </c>
      <c r="AH106" s="277">
        <f t="shared" si="76"/>
        <v>257.55624999999992</v>
      </c>
      <c r="AI106" s="277">
        <f t="shared" si="76"/>
        <v>257.55624999999992</v>
      </c>
      <c r="AJ106" s="277">
        <f t="shared" si="76"/>
        <v>257.55624999999992</v>
      </c>
      <c r="AK106" s="277">
        <f t="shared" si="76"/>
        <v>257.55624999999992</v>
      </c>
      <c r="AL106" s="277">
        <f t="shared" si="76"/>
        <v>257.55624999999992</v>
      </c>
      <c r="AM106" s="277">
        <f t="shared" si="76"/>
        <v>257.55624999999992</v>
      </c>
      <c r="AN106" s="277">
        <f t="shared" si="76"/>
        <v>257.55624999999992</v>
      </c>
      <c r="AO106" s="277">
        <f t="shared" si="76"/>
        <v>257.55624999999992</v>
      </c>
      <c r="AP106" s="277">
        <f t="shared" si="76"/>
        <v>257.55624999999992</v>
      </c>
      <c r="AQ106" s="229">
        <f t="shared" si="70"/>
        <v>3090.6749999999997</v>
      </c>
    </row>
    <row r="107" spans="1:93" ht="15.75" x14ac:dyDescent="0.25">
      <c r="A107" s="248" t="s">
        <v>248</v>
      </c>
      <c r="B107" s="369"/>
      <c r="C107" s="277">
        <f t="shared" si="74"/>
        <v>0</v>
      </c>
      <c r="D107" s="277">
        <f t="shared" si="74"/>
        <v>0</v>
      </c>
      <c r="E107" s="277">
        <f t="shared" si="74"/>
        <v>0</v>
      </c>
      <c r="F107" s="277">
        <f t="shared" si="74"/>
        <v>0</v>
      </c>
      <c r="G107" s="277">
        <f t="shared" si="74"/>
        <v>0</v>
      </c>
      <c r="H107" s="277">
        <f t="shared" si="74"/>
        <v>0</v>
      </c>
      <c r="I107" s="277">
        <f t="shared" si="74"/>
        <v>0</v>
      </c>
      <c r="J107" s="277">
        <f t="shared" si="74"/>
        <v>0</v>
      </c>
      <c r="K107" s="277">
        <f t="shared" si="74"/>
        <v>0</v>
      </c>
      <c r="L107" s="277">
        <f t="shared" si="74"/>
        <v>0</v>
      </c>
      <c r="M107" s="277">
        <f t="shared" si="74"/>
        <v>0</v>
      </c>
      <c r="N107" s="277">
        <f t="shared" si="74"/>
        <v>0</v>
      </c>
      <c r="O107" s="229">
        <f t="shared" si="63"/>
        <v>0</v>
      </c>
      <c r="P107" s="248"/>
      <c r="Q107" s="277">
        <f t="shared" si="75"/>
        <v>0</v>
      </c>
      <c r="R107" s="277">
        <f t="shared" si="75"/>
        <v>0</v>
      </c>
      <c r="S107" s="277">
        <f t="shared" si="75"/>
        <v>0</v>
      </c>
      <c r="T107" s="277">
        <f t="shared" si="75"/>
        <v>0</v>
      </c>
      <c r="U107" s="277">
        <f t="shared" si="75"/>
        <v>0</v>
      </c>
      <c r="V107" s="277">
        <f t="shared" si="75"/>
        <v>0</v>
      </c>
      <c r="W107" s="277">
        <f t="shared" si="75"/>
        <v>0</v>
      </c>
      <c r="X107" s="277">
        <f t="shared" si="75"/>
        <v>0</v>
      </c>
      <c r="Y107" s="277">
        <f t="shared" si="75"/>
        <v>0</v>
      </c>
      <c r="Z107" s="277">
        <f t="shared" si="75"/>
        <v>0</v>
      </c>
      <c r="AA107" s="277">
        <f t="shared" si="75"/>
        <v>0</v>
      </c>
      <c r="AB107" s="277">
        <f t="shared" si="75"/>
        <v>0</v>
      </c>
      <c r="AC107" s="229">
        <f t="shared" si="69"/>
        <v>0</v>
      </c>
      <c r="AD107" s="248"/>
      <c r="AE107" s="277">
        <f t="shared" si="76"/>
        <v>0</v>
      </c>
      <c r="AF107" s="277">
        <f t="shared" si="76"/>
        <v>0</v>
      </c>
      <c r="AG107" s="277">
        <f t="shared" si="76"/>
        <v>0</v>
      </c>
      <c r="AH107" s="277">
        <f t="shared" si="76"/>
        <v>0</v>
      </c>
      <c r="AI107" s="277">
        <f t="shared" si="76"/>
        <v>0</v>
      </c>
      <c r="AJ107" s="277">
        <f t="shared" si="76"/>
        <v>0</v>
      </c>
      <c r="AK107" s="277">
        <f t="shared" si="76"/>
        <v>0</v>
      </c>
      <c r="AL107" s="277">
        <f t="shared" si="76"/>
        <v>0</v>
      </c>
      <c r="AM107" s="277">
        <f t="shared" si="76"/>
        <v>0</v>
      </c>
      <c r="AN107" s="277">
        <f t="shared" si="76"/>
        <v>0</v>
      </c>
      <c r="AO107" s="277">
        <f t="shared" si="76"/>
        <v>0</v>
      </c>
      <c r="AP107" s="277">
        <f t="shared" si="76"/>
        <v>0</v>
      </c>
      <c r="AQ107" s="229">
        <f t="shared" si="70"/>
        <v>0</v>
      </c>
    </row>
    <row r="108" spans="1:93" ht="15.75" x14ac:dyDescent="0.25">
      <c r="A108" s="248" t="s">
        <v>82</v>
      </c>
      <c r="B108" s="369" t="s">
        <v>443</v>
      </c>
      <c r="C108" s="277">
        <f>'Staff costs - example'!T31</f>
        <v>8212.5</v>
      </c>
      <c r="D108" s="277">
        <f>'Staff costs - example'!U31</f>
        <v>8212.5</v>
      </c>
      <c r="E108" s="277">
        <f>'Staff costs - example'!V31</f>
        <v>8212.5</v>
      </c>
      <c r="F108" s="277">
        <f>'Staff costs - example'!W31</f>
        <v>8212.5</v>
      </c>
      <c r="G108" s="277">
        <f>'Staff costs - example'!X31</f>
        <v>8212.5</v>
      </c>
      <c r="H108" s="277">
        <f>'Staff costs - example'!Y31</f>
        <v>8212.5</v>
      </c>
      <c r="I108" s="277">
        <f>'Staff costs - example'!Z31</f>
        <v>8212.5</v>
      </c>
      <c r="J108" s="277">
        <f>'Staff costs - example'!AA31</f>
        <v>8212.5</v>
      </c>
      <c r="K108" s="277">
        <f>'Staff costs - example'!AB31</f>
        <v>8212.5</v>
      </c>
      <c r="L108" s="277">
        <f>'Staff costs - example'!AC31</f>
        <v>8212.5</v>
      </c>
      <c r="M108" s="277">
        <f>'Staff costs - example'!AD31</f>
        <v>8212.5</v>
      </c>
      <c r="N108" s="277">
        <f>'Staff costs - example'!AE31</f>
        <v>8212.5</v>
      </c>
      <c r="O108" s="229">
        <f t="shared" si="63"/>
        <v>98550</v>
      </c>
      <c r="P108" s="248"/>
      <c r="Q108" s="277">
        <f t="shared" si="75"/>
        <v>8335.6875</v>
      </c>
      <c r="R108" s="277">
        <f t="shared" si="75"/>
        <v>8335.6875</v>
      </c>
      <c r="S108" s="277">
        <f t="shared" si="75"/>
        <v>8335.6875</v>
      </c>
      <c r="T108" s="277">
        <f t="shared" si="75"/>
        <v>8335.6875</v>
      </c>
      <c r="U108" s="277">
        <f t="shared" si="75"/>
        <v>8335.6875</v>
      </c>
      <c r="V108" s="277">
        <f t="shared" si="75"/>
        <v>8335.6875</v>
      </c>
      <c r="W108" s="277">
        <f t="shared" si="75"/>
        <v>8335.6875</v>
      </c>
      <c r="X108" s="277">
        <f t="shared" si="75"/>
        <v>8335.6875</v>
      </c>
      <c r="Y108" s="277">
        <f t="shared" si="75"/>
        <v>8335.6875</v>
      </c>
      <c r="Z108" s="277">
        <f t="shared" si="75"/>
        <v>8335.6875</v>
      </c>
      <c r="AA108" s="277">
        <f t="shared" si="75"/>
        <v>8335.6875</v>
      </c>
      <c r="AB108" s="277">
        <f t="shared" si="75"/>
        <v>8335.6875</v>
      </c>
      <c r="AC108" s="229">
        <f t="shared" si="69"/>
        <v>100028.25</v>
      </c>
      <c r="AD108" s="248"/>
      <c r="AE108" s="277">
        <f t="shared" si="76"/>
        <v>8460.7228124999983</v>
      </c>
      <c r="AF108" s="277">
        <f t="shared" si="76"/>
        <v>8460.7228124999983</v>
      </c>
      <c r="AG108" s="277">
        <f t="shared" si="76"/>
        <v>8460.7228124999983</v>
      </c>
      <c r="AH108" s="277">
        <f t="shared" si="76"/>
        <v>8460.7228124999983</v>
      </c>
      <c r="AI108" s="277">
        <f t="shared" si="76"/>
        <v>8460.7228124999983</v>
      </c>
      <c r="AJ108" s="277">
        <f t="shared" si="76"/>
        <v>8460.7228124999983</v>
      </c>
      <c r="AK108" s="277">
        <f t="shared" si="76"/>
        <v>8460.7228124999983</v>
      </c>
      <c r="AL108" s="277">
        <f t="shared" si="76"/>
        <v>8460.7228124999983</v>
      </c>
      <c r="AM108" s="277">
        <f t="shared" si="76"/>
        <v>8460.7228124999983</v>
      </c>
      <c r="AN108" s="277">
        <f t="shared" si="76"/>
        <v>8460.7228124999983</v>
      </c>
      <c r="AO108" s="277">
        <f t="shared" si="76"/>
        <v>8460.7228124999983</v>
      </c>
      <c r="AP108" s="277">
        <f t="shared" si="76"/>
        <v>8460.7228124999983</v>
      </c>
      <c r="AQ108" s="229">
        <f t="shared" si="70"/>
        <v>101528.67374999997</v>
      </c>
    </row>
    <row r="109" spans="1:93" ht="15.75" x14ac:dyDescent="0.25">
      <c r="A109" s="248" t="s">
        <v>83</v>
      </c>
      <c r="B109" s="369" t="s">
        <v>443</v>
      </c>
      <c r="C109" s="277">
        <f>'Staff costs - example'!T47</f>
        <v>6435.5263157894733</v>
      </c>
      <c r="D109" s="277">
        <f>'Staff costs - example'!U47</f>
        <v>6435.5263157894733</v>
      </c>
      <c r="E109" s="277">
        <f>'Staff costs - example'!V47</f>
        <v>6435.5263157894733</v>
      </c>
      <c r="F109" s="277">
        <f>'Staff costs - example'!W47</f>
        <v>6435.5263157894733</v>
      </c>
      <c r="G109" s="277">
        <f>'Staff costs - example'!X47</f>
        <v>6435.5263157894733</v>
      </c>
      <c r="H109" s="277">
        <f>'Staff costs - example'!Y47</f>
        <v>6435.5263157894733</v>
      </c>
      <c r="I109" s="277">
        <f>'Staff costs - example'!Z47</f>
        <v>6435.5263157894733</v>
      </c>
      <c r="J109" s="277">
        <f>'Staff costs - example'!AA47</f>
        <v>6435.5263157894733</v>
      </c>
      <c r="K109" s="277">
        <f>'Staff costs - example'!AB47</f>
        <v>6435.5263157894733</v>
      </c>
      <c r="L109" s="277">
        <f>'Staff costs - example'!AC47</f>
        <v>6435.5263157894733</v>
      </c>
      <c r="M109" s="277">
        <f>'Staff costs - example'!AD47</f>
        <v>6435.5263157894733</v>
      </c>
      <c r="N109" s="277">
        <f>'Staff costs - example'!AE47</f>
        <v>6435.5263157894733</v>
      </c>
      <c r="O109" s="229">
        <f t="shared" si="63"/>
        <v>77226.31578947368</v>
      </c>
      <c r="P109" s="248"/>
      <c r="Q109" s="277">
        <f t="shared" si="75"/>
        <v>6532.0592105263149</v>
      </c>
      <c r="R109" s="277">
        <f t="shared" si="75"/>
        <v>6532.0592105263149</v>
      </c>
      <c r="S109" s="277">
        <f t="shared" si="75"/>
        <v>6532.0592105263149</v>
      </c>
      <c r="T109" s="277">
        <f t="shared" si="75"/>
        <v>6532.0592105263149</v>
      </c>
      <c r="U109" s="277">
        <f t="shared" si="75"/>
        <v>6532.0592105263149</v>
      </c>
      <c r="V109" s="277">
        <f t="shared" si="75"/>
        <v>6532.0592105263149</v>
      </c>
      <c r="W109" s="277">
        <f t="shared" si="75"/>
        <v>6532.0592105263149</v>
      </c>
      <c r="X109" s="277">
        <f t="shared" si="75"/>
        <v>6532.0592105263149</v>
      </c>
      <c r="Y109" s="277">
        <f t="shared" si="75"/>
        <v>6532.0592105263149</v>
      </c>
      <c r="Z109" s="277">
        <f t="shared" si="75"/>
        <v>6532.0592105263149</v>
      </c>
      <c r="AA109" s="277">
        <f t="shared" si="75"/>
        <v>6532.0592105263149</v>
      </c>
      <c r="AB109" s="277">
        <f t="shared" si="75"/>
        <v>6532.0592105263149</v>
      </c>
      <c r="AC109" s="229">
        <f t="shared" si="69"/>
        <v>78384.710526315772</v>
      </c>
      <c r="AD109" s="248"/>
      <c r="AE109" s="277">
        <f t="shared" si="76"/>
        <v>6630.0400986842078</v>
      </c>
      <c r="AF109" s="277">
        <f t="shared" si="76"/>
        <v>6630.0400986842078</v>
      </c>
      <c r="AG109" s="277">
        <f t="shared" si="76"/>
        <v>6630.0400986842078</v>
      </c>
      <c r="AH109" s="277">
        <f t="shared" si="76"/>
        <v>6630.0400986842078</v>
      </c>
      <c r="AI109" s="277">
        <f t="shared" si="76"/>
        <v>6630.0400986842078</v>
      </c>
      <c r="AJ109" s="277">
        <f t="shared" si="76"/>
        <v>6630.0400986842078</v>
      </c>
      <c r="AK109" s="277">
        <f t="shared" si="76"/>
        <v>6630.0400986842078</v>
      </c>
      <c r="AL109" s="277">
        <f t="shared" si="76"/>
        <v>6630.0400986842078</v>
      </c>
      <c r="AM109" s="277">
        <f t="shared" si="76"/>
        <v>6630.0400986842078</v>
      </c>
      <c r="AN109" s="277">
        <f t="shared" si="76"/>
        <v>6630.0400986842078</v>
      </c>
      <c r="AO109" s="277">
        <f t="shared" si="76"/>
        <v>6630.0400986842078</v>
      </c>
      <c r="AP109" s="277">
        <f t="shared" si="76"/>
        <v>6630.0400986842078</v>
      </c>
      <c r="AQ109" s="229">
        <f t="shared" si="70"/>
        <v>79560.481184210512</v>
      </c>
    </row>
    <row r="110" spans="1:93" ht="15.75" x14ac:dyDescent="0.25">
      <c r="A110" s="227" t="s">
        <v>60</v>
      </c>
      <c r="B110" s="369"/>
      <c r="C110" s="277">
        <f t="shared" ref="C110:N110" si="77">$B110/12</f>
        <v>0</v>
      </c>
      <c r="D110" s="277">
        <f t="shared" si="77"/>
        <v>0</v>
      </c>
      <c r="E110" s="277">
        <f t="shared" si="77"/>
        <v>0</v>
      </c>
      <c r="F110" s="277">
        <f t="shared" si="77"/>
        <v>0</v>
      </c>
      <c r="G110" s="277">
        <f t="shared" si="77"/>
        <v>0</v>
      </c>
      <c r="H110" s="277">
        <f t="shared" si="77"/>
        <v>0</v>
      </c>
      <c r="I110" s="277">
        <f t="shared" si="77"/>
        <v>0</v>
      </c>
      <c r="J110" s="277">
        <f t="shared" si="77"/>
        <v>0</v>
      </c>
      <c r="K110" s="277">
        <f t="shared" si="77"/>
        <v>0</v>
      </c>
      <c r="L110" s="277">
        <f t="shared" si="77"/>
        <v>0</v>
      </c>
      <c r="M110" s="277">
        <f t="shared" si="77"/>
        <v>0</v>
      </c>
      <c r="N110" s="277">
        <f t="shared" si="77"/>
        <v>0</v>
      </c>
      <c r="O110" s="229">
        <f t="shared" si="63"/>
        <v>0</v>
      </c>
      <c r="P110" s="227"/>
      <c r="Q110" s="277">
        <f t="shared" si="75"/>
        <v>0</v>
      </c>
      <c r="R110" s="277">
        <f t="shared" si="75"/>
        <v>0</v>
      </c>
      <c r="S110" s="277">
        <f t="shared" si="75"/>
        <v>0</v>
      </c>
      <c r="T110" s="277">
        <f t="shared" si="75"/>
        <v>0</v>
      </c>
      <c r="U110" s="277">
        <f t="shared" si="75"/>
        <v>0</v>
      </c>
      <c r="V110" s="277">
        <f t="shared" si="75"/>
        <v>0</v>
      </c>
      <c r="W110" s="277">
        <f t="shared" si="75"/>
        <v>0</v>
      </c>
      <c r="X110" s="277">
        <f t="shared" si="75"/>
        <v>0</v>
      </c>
      <c r="Y110" s="277">
        <f t="shared" si="75"/>
        <v>0</v>
      </c>
      <c r="Z110" s="277">
        <f t="shared" si="75"/>
        <v>0</v>
      </c>
      <c r="AA110" s="277">
        <f t="shared" si="75"/>
        <v>0</v>
      </c>
      <c r="AB110" s="277">
        <f t="shared" si="75"/>
        <v>0</v>
      </c>
      <c r="AC110" s="229">
        <f t="shared" si="69"/>
        <v>0</v>
      </c>
      <c r="AD110" s="227"/>
      <c r="AE110" s="277">
        <f t="shared" si="76"/>
        <v>0</v>
      </c>
      <c r="AF110" s="277">
        <f t="shared" si="76"/>
        <v>0</v>
      </c>
      <c r="AG110" s="277">
        <f t="shared" si="76"/>
        <v>0</v>
      </c>
      <c r="AH110" s="277">
        <f t="shared" si="76"/>
        <v>0</v>
      </c>
      <c r="AI110" s="277">
        <f t="shared" si="76"/>
        <v>0</v>
      </c>
      <c r="AJ110" s="277">
        <f t="shared" si="76"/>
        <v>0</v>
      </c>
      <c r="AK110" s="277">
        <f t="shared" si="76"/>
        <v>0</v>
      </c>
      <c r="AL110" s="277">
        <f t="shared" si="76"/>
        <v>0</v>
      </c>
      <c r="AM110" s="277">
        <f t="shared" si="76"/>
        <v>0</v>
      </c>
      <c r="AN110" s="277">
        <f t="shared" si="76"/>
        <v>0</v>
      </c>
      <c r="AO110" s="277">
        <f t="shared" si="76"/>
        <v>0</v>
      </c>
      <c r="AP110" s="277">
        <f t="shared" si="76"/>
        <v>0</v>
      </c>
      <c r="AQ110" s="229">
        <f t="shared" si="70"/>
        <v>0</v>
      </c>
    </row>
    <row r="111" spans="1:93" ht="15.75" x14ac:dyDescent="0.25">
      <c r="A111" s="231" t="s">
        <v>61</v>
      </c>
      <c r="B111" s="232"/>
      <c r="C111" s="233">
        <f t="shared" ref="C111:O111" si="78">SUM(C85:C110)</f>
        <v>19314.692982456138</v>
      </c>
      <c r="D111" s="233">
        <f t="shared" si="78"/>
        <v>19314.692982456138</v>
      </c>
      <c r="E111" s="233">
        <f t="shared" si="78"/>
        <v>19314.692982456138</v>
      </c>
      <c r="F111" s="233">
        <f t="shared" si="78"/>
        <v>23731.359649122809</v>
      </c>
      <c r="G111" s="233">
        <f t="shared" si="78"/>
        <v>23731.359649122809</v>
      </c>
      <c r="H111" s="233">
        <f t="shared" si="78"/>
        <v>23731.359649122809</v>
      </c>
      <c r="I111" s="233">
        <f t="shared" si="78"/>
        <v>23731.359649122809</v>
      </c>
      <c r="J111" s="233">
        <f t="shared" si="78"/>
        <v>23731.359649122809</v>
      </c>
      <c r="K111" s="233">
        <f t="shared" si="78"/>
        <v>23731.359649122809</v>
      </c>
      <c r="L111" s="233">
        <f t="shared" si="78"/>
        <v>23731.359649122809</v>
      </c>
      <c r="M111" s="233">
        <f t="shared" si="78"/>
        <v>23731.359649122809</v>
      </c>
      <c r="N111" s="233">
        <f t="shared" si="78"/>
        <v>23731.359649122809</v>
      </c>
      <c r="O111" s="229">
        <f t="shared" si="78"/>
        <v>271526.31578947371</v>
      </c>
      <c r="P111" s="231"/>
      <c r="Q111" s="233">
        <f t="shared" ref="Q111:AC111" si="79">SUM(Q85:Q110)</f>
        <v>23724.413377192977</v>
      </c>
      <c r="R111" s="233">
        <f t="shared" si="79"/>
        <v>23724.413377192977</v>
      </c>
      <c r="S111" s="233">
        <f t="shared" si="79"/>
        <v>23724.413377192977</v>
      </c>
      <c r="T111" s="233">
        <f t="shared" si="79"/>
        <v>23724.413377192977</v>
      </c>
      <c r="U111" s="233">
        <f t="shared" si="79"/>
        <v>23724.413377192977</v>
      </c>
      <c r="V111" s="233">
        <f t="shared" si="79"/>
        <v>23724.413377192977</v>
      </c>
      <c r="W111" s="233">
        <f t="shared" si="79"/>
        <v>23724.413377192977</v>
      </c>
      <c r="X111" s="233">
        <f t="shared" si="79"/>
        <v>23724.413377192977</v>
      </c>
      <c r="Y111" s="233">
        <f t="shared" si="79"/>
        <v>23724.413377192977</v>
      </c>
      <c r="Z111" s="233">
        <f t="shared" si="79"/>
        <v>23724.413377192977</v>
      </c>
      <c r="AA111" s="233">
        <f t="shared" si="79"/>
        <v>23724.413377192977</v>
      </c>
      <c r="AB111" s="233">
        <f t="shared" si="79"/>
        <v>23724.413377192977</v>
      </c>
      <c r="AC111" s="229">
        <f t="shared" si="79"/>
        <v>284692.96052631579</v>
      </c>
      <c r="AD111" s="231"/>
      <c r="AE111" s="233">
        <f t="shared" ref="AE111:AQ111" si="80">SUM(AE85:AE110)</f>
        <v>24148.517077850869</v>
      </c>
      <c r="AF111" s="233">
        <f t="shared" si="80"/>
        <v>24148.517077850869</v>
      </c>
      <c r="AG111" s="233">
        <f t="shared" si="80"/>
        <v>24148.517077850869</v>
      </c>
      <c r="AH111" s="233">
        <f t="shared" si="80"/>
        <v>24148.517077850869</v>
      </c>
      <c r="AI111" s="233">
        <f t="shared" si="80"/>
        <v>24148.517077850869</v>
      </c>
      <c r="AJ111" s="233">
        <f t="shared" si="80"/>
        <v>24148.517077850869</v>
      </c>
      <c r="AK111" s="233">
        <f t="shared" si="80"/>
        <v>24148.517077850869</v>
      </c>
      <c r="AL111" s="233">
        <f t="shared" si="80"/>
        <v>24148.517077850869</v>
      </c>
      <c r="AM111" s="233">
        <f t="shared" si="80"/>
        <v>24148.517077850869</v>
      </c>
      <c r="AN111" s="233">
        <f t="shared" si="80"/>
        <v>24148.517077850869</v>
      </c>
      <c r="AO111" s="233">
        <f t="shared" si="80"/>
        <v>24148.517077850869</v>
      </c>
      <c r="AP111" s="233">
        <f t="shared" si="80"/>
        <v>24148.517077850869</v>
      </c>
      <c r="AQ111" s="229">
        <f t="shared" si="80"/>
        <v>289782.20493421046</v>
      </c>
    </row>
    <row r="112" spans="1:93" ht="15.75" x14ac:dyDescent="0.25">
      <c r="A112" s="249"/>
      <c r="B112" s="250"/>
      <c r="C112" s="251"/>
      <c r="D112" s="251"/>
      <c r="E112" s="251"/>
      <c r="F112" s="251"/>
      <c r="G112" s="251"/>
      <c r="H112" s="251"/>
      <c r="I112" s="251"/>
      <c r="J112" s="251"/>
      <c r="K112" s="251"/>
      <c r="L112" s="251"/>
      <c r="M112" s="251"/>
      <c r="N112" s="251"/>
      <c r="O112" s="247"/>
      <c r="P112" s="249"/>
      <c r="Q112" s="251"/>
      <c r="R112" s="251"/>
      <c r="S112" s="251"/>
      <c r="T112" s="251"/>
      <c r="U112" s="251"/>
      <c r="V112" s="251"/>
      <c r="W112" s="251"/>
      <c r="X112" s="251"/>
      <c r="Y112" s="251"/>
      <c r="Z112" s="251"/>
      <c r="AA112" s="251"/>
      <c r="AB112" s="251"/>
      <c r="AC112" s="247"/>
      <c r="AD112" s="249"/>
      <c r="AE112" s="251"/>
      <c r="AF112" s="251"/>
      <c r="AG112" s="251"/>
      <c r="AH112" s="251"/>
      <c r="AI112" s="251"/>
      <c r="AJ112" s="251"/>
      <c r="AK112" s="251"/>
      <c r="AL112" s="251"/>
      <c r="AM112" s="251"/>
      <c r="AN112" s="251"/>
      <c r="AO112" s="251"/>
      <c r="AP112" s="251"/>
      <c r="AQ112" s="247"/>
    </row>
    <row r="113" spans="1:43" ht="15.75" x14ac:dyDescent="0.25">
      <c r="A113" s="231" t="s">
        <v>62</v>
      </c>
      <c r="B113" s="232"/>
      <c r="C113" s="252">
        <f t="shared" ref="C113:O113" si="81">C81-C111</f>
        <v>-10305.692982456138</v>
      </c>
      <c r="D113" s="252">
        <f t="shared" si="81"/>
        <v>-11242.502982456137</v>
      </c>
      <c r="E113" s="252">
        <f t="shared" si="81"/>
        <v>-7588.502982456137</v>
      </c>
      <c r="F113" s="252">
        <f t="shared" si="81"/>
        <v>-6083.1696491228067</v>
      </c>
      <c r="G113" s="252">
        <f t="shared" si="81"/>
        <v>-6083.1696491228067</v>
      </c>
      <c r="H113" s="252">
        <f t="shared" si="81"/>
        <v>-1988.1696491228067</v>
      </c>
      <c r="I113" s="252">
        <f t="shared" si="81"/>
        <v>-3941.1696491228067</v>
      </c>
      <c r="J113" s="252">
        <f t="shared" si="81"/>
        <v>-3941.1696491228067</v>
      </c>
      <c r="K113" s="252">
        <f t="shared" si="81"/>
        <v>-7595.1696491228086</v>
      </c>
      <c r="L113" s="252">
        <f t="shared" si="81"/>
        <v>-6713.1696491228067</v>
      </c>
      <c r="M113" s="252">
        <f t="shared" si="81"/>
        <v>-6713.1696491228067</v>
      </c>
      <c r="N113" s="252">
        <f t="shared" si="81"/>
        <v>-6713.1696491228067</v>
      </c>
      <c r="O113" s="229">
        <f t="shared" si="81"/>
        <v>-78908.225789473683</v>
      </c>
      <c r="P113" s="231"/>
      <c r="Q113" s="252">
        <f t="shared" ref="Q113:AC113" si="82">Q81-Q111</f>
        <v>-7092.4133771929774</v>
      </c>
      <c r="R113" s="252">
        <f t="shared" si="82"/>
        <v>-7084.223377192975</v>
      </c>
      <c r="S113" s="252">
        <f t="shared" si="82"/>
        <v>-7084.223377192975</v>
      </c>
      <c r="T113" s="252">
        <f t="shared" si="82"/>
        <v>68.796622807021777</v>
      </c>
      <c r="U113" s="252">
        <f t="shared" si="82"/>
        <v>4326.3366228070226</v>
      </c>
      <c r="V113" s="252">
        <f t="shared" si="82"/>
        <v>9082.8366228070226</v>
      </c>
      <c r="W113" s="252">
        <f t="shared" si="82"/>
        <v>5775.3366228070226</v>
      </c>
      <c r="X113" s="252">
        <f t="shared" si="82"/>
        <v>1491.3366228070226</v>
      </c>
      <c r="Y113" s="252">
        <f t="shared" si="82"/>
        <v>-2795.1833771929778</v>
      </c>
      <c r="Z113" s="252">
        <f t="shared" si="82"/>
        <v>-1615.8233771929772</v>
      </c>
      <c r="AA113" s="252">
        <f t="shared" si="82"/>
        <v>-1615.8233771929772</v>
      </c>
      <c r="AB113" s="252">
        <f t="shared" si="82"/>
        <v>-1615.8233771929772</v>
      </c>
      <c r="AC113" s="229">
        <f t="shared" si="82"/>
        <v>-8158.870526315819</v>
      </c>
      <c r="AD113" s="231"/>
      <c r="AE113" s="252">
        <f t="shared" ref="AE113:AQ113" si="83">AE81-AE111</f>
        <v>-5021.7170778508698</v>
      </c>
      <c r="AF113" s="252">
        <f t="shared" si="83"/>
        <v>-5012.2985778508701</v>
      </c>
      <c r="AG113" s="252">
        <f t="shared" si="83"/>
        <v>-5012.2985778508701</v>
      </c>
      <c r="AH113" s="252">
        <f t="shared" si="83"/>
        <v>3213.6744221491317</v>
      </c>
      <c r="AI113" s="252">
        <f t="shared" si="83"/>
        <v>8109.8454221491265</v>
      </c>
      <c r="AJ113" s="252">
        <f t="shared" si="83"/>
        <v>13579.820422149132</v>
      </c>
      <c r="AK113" s="252">
        <f t="shared" si="83"/>
        <v>9776.1954221491251</v>
      </c>
      <c r="AL113" s="252">
        <f t="shared" si="83"/>
        <v>4849.5954221491265</v>
      </c>
      <c r="AM113" s="252">
        <f t="shared" si="83"/>
        <v>-79.90257785086942</v>
      </c>
      <c r="AN113" s="252">
        <f t="shared" si="83"/>
        <v>1276.3614221491298</v>
      </c>
      <c r="AO113" s="252">
        <f t="shared" si="83"/>
        <v>1276.3614221491298</v>
      </c>
      <c r="AP113" s="252">
        <f t="shared" si="83"/>
        <v>1276.3614221491298</v>
      </c>
      <c r="AQ113" s="229">
        <f t="shared" si="83"/>
        <v>28231.998565789603</v>
      </c>
    </row>
    <row r="114" spans="1:43" ht="15.75" x14ac:dyDescent="0.25">
      <c r="A114" s="249" t="s">
        <v>63</v>
      </c>
      <c r="B114" s="275"/>
      <c r="C114" s="277">
        <f>$B114/12</f>
        <v>0</v>
      </c>
      <c r="D114" s="277">
        <f t="shared" ref="D114:N114" si="84">$B114/12</f>
        <v>0</v>
      </c>
      <c r="E114" s="277">
        <f t="shared" si="84"/>
        <v>0</v>
      </c>
      <c r="F114" s="277">
        <f t="shared" si="84"/>
        <v>0</v>
      </c>
      <c r="G114" s="277">
        <f t="shared" si="84"/>
        <v>0</v>
      </c>
      <c r="H114" s="277">
        <f t="shared" si="84"/>
        <v>0</v>
      </c>
      <c r="I114" s="277">
        <f t="shared" si="84"/>
        <v>0</v>
      </c>
      <c r="J114" s="277">
        <f t="shared" si="84"/>
        <v>0</v>
      </c>
      <c r="K114" s="277">
        <f t="shared" si="84"/>
        <v>0</v>
      </c>
      <c r="L114" s="277">
        <f t="shared" si="84"/>
        <v>0</v>
      </c>
      <c r="M114" s="277">
        <f t="shared" si="84"/>
        <v>0</v>
      </c>
      <c r="N114" s="277">
        <f t="shared" si="84"/>
        <v>0</v>
      </c>
      <c r="O114" s="229">
        <f>SUM(C114:N114)</f>
        <v>0</v>
      </c>
      <c r="P114" s="230">
        <f>M19</f>
        <v>0</v>
      </c>
      <c r="Q114" s="277">
        <f t="shared" ref="Q114:AB114" si="85">$O114/12*(1+$M$19)</f>
        <v>0</v>
      </c>
      <c r="R114" s="277">
        <f t="shared" si="85"/>
        <v>0</v>
      </c>
      <c r="S114" s="277">
        <f t="shared" si="85"/>
        <v>0</v>
      </c>
      <c r="T114" s="277">
        <f t="shared" si="85"/>
        <v>0</v>
      </c>
      <c r="U114" s="277">
        <f t="shared" si="85"/>
        <v>0</v>
      </c>
      <c r="V114" s="277">
        <f t="shared" si="85"/>
        <v>0</v>
      </c>
      <c r="W114" s="277">
        <f t="shared" si="85"/>
        <v>0</v>
      </c>
      <c r="X114" s="277">
        <f t="shared" si="85"/>
        <v>0</v>
      </c>
      <c r="Y114" s="277">
        <f t="shared" si="85"/>
        <v>0</v>
      </c>
      <c r="Z114" s="277">
        <f t="shared" si="85"/>
        <v>0</v>
      </c>
      <c r="AA114" s="277">
        <f t="shared" si="85"/>
        <v>0</v>
      </c>
      <c r="AB114" s="277">
        <f t="shared" si="85"/>
        <v>0</v>
      </c>
      <c r="AC114" s="229">
        <f>SUM(Q114:AB114)</f>
        <v>0</v>
      </c>
      <c r="AD114" s="230">
        <f>AA19</f>
        <v>0</v>
      </c>
      <c r="AE114" s="277">
        <f t="shared" ref="AE114:AP114" si="86">$O114/12*(1+$M$19)</f>
        <v>0</v>
      </c>
      <c r="AF114" s="277">
        <f t="shared" si="86"/>
        <v>0</v>
      </c>
      <c r="AG114" s="277">
        <f t="shared" si="86"/>
        <v>0</v>
      </c>
      <c r="AH114" s="277">
        <f t="shared" si="86"/>
        <v>0</v>
      </c>
      <c r="AI114" s="277">
        <f t="shared" si="86"/>
        <v>0</v>
      </c>
      <c r="AJ114" s="277">
        <f t="shared" si="86"/>
        <v>0</v>
      </c>
      <c r="AK114" s="277">
        <f t="shared" si="86"/>
        <v>0</v>
      </c>
      <c r="AL114" s="277">
        <f t="shared" si="86"/>
        <v>0</v>
      </c>
      <c r="AM114" s="277">
        <f t="shared" si="86"/>
        <v>0</v>
      </c>
      <c r="AN114" s="277">
        <f t="shared" si="86"/>
        <v>0</v>
      </c>
      <c r="AO114" s="277">
        <f t="shared" si="86"/>
        <v>0</v>
      </c>
      <c r="AP114" s="277">
        <f t="shared" si="86"/>
        <v>0</v>
      </c>
      <c r="AQ114" s="229">
        <f>SUM(AE114:AP114)</f>
        <v>0</v>
      </c>
    </row>
    <row r="115" spans="1:43" ht="15.75" x14ac:dyDescent="0.25">
      <c r="A115" s="231" t="s">
        <v>64</v>
      </c>
      <c r="B115" s="232"/>
      <c r="C115" s="252">
        <f>SUM(C113:C114)</f>
        <v>-10305.692982456138</v>
      </c>
      <c r="D115" s="252">
        <f t="shared" ref="D115:O115" si="87">SUM(D113:D114)</f>
        <v>-11242.502982456137</v>
      </c>
      <c r="E115" s="252">
        <f t="shared" si="87"/>
        <v>-7588.502982456137</v>
      </c>
      <c r="F115" s="252">
        <f t="shared" si="87"/>
        <v>-6083.1696491228067</v>
      </c>
      <c r="G115" s="252">
        <f t="shared" si="87"/>
        <v>-6083.1696491228067</v>
      </c>
      <c r="H115" s="252">
        <f t="shared" si="87"/>
        <v>-1988.1696491228067</v>
      </c>
      <c r="I115" s="252">
        <f t="shared" si="87"/>
        <v>-3941.1696491228067</v>
      </c>
      <c r="J115" s="252">
        <f t="shared" si="87"/>
        <v>-3941.1696491228067</v>
      </c>
      <c r="K115" s="252">
        <f t="shared" si="87"/>
        <v>-7595.1696491228086</v>
      </c>
      <c r="L115" s="252">
        <f t="shared" si="87"/>
        <v>-6713.1696491228067</v>
      </c>
      <c r="M115" s="252">
        <f t="shared" si="87"/>
        <v>-6713.1696491228067</v>
      </c>
      <c r="N115" s="252">
        <f t="shared" si="87"/>
        <v>-6713.1696491228067</v>
      </c>
      <c r="O115" s="229">
        <f t="shared" si="87"/>
        <v>-78908.225789473683</v>
      </c>
      <c r="P115" s="231"/>
      <c r="Q115" s="252">
        <f>SUM(Q113:Q114)</f>
        <v>-7092.4133771929774</v>
      </c>
      <c r="R115" s="252">
        <f t="shared" ref="R115:AC115" si="88">SUM(R113:R114)</f>
        <v>-7084.223377192975</v>
      </c>
      <c r="S115" s="252">
        <f t="shared" si="88"/>
        <v>-7084.223377192975</v>
      </c>
      <c r="T115" s="252">
        <f t="shared" si="88"/>
        <v>68.796622807021777</v>
      </c>
      <c r="U115" s="252">
        <f t="shared" si="88"/>
        <v>4326.3366228070226</v>
      </c>
      <c r="V115" s="252">
        <f t="shared" si="88"/>
        <v>9082.8366228070226</v>
      </c>
      <c r="W115" s="252">
        <f t="shared" si="88"/>
        <v>5775.3366228070226</v>
      </c>
      <c r="X115" s="252">
        <f t="shared" si="88"/>
        <v>1491.3366228070226</v>
      </c>
      <c r="Y115" s="252">
        <f t="shared" si="88"/>
        <v>-2795.1833771929778</v>
      </c>
      <c r="Z115" s="252">
        <f t="shared" si="88"/>
        <v>-1615.8233771929772</v>
      </c>
      <c r="AA115" s="252">
        <f t="shared" si="88"/>
        <v>-1615.8233771929772</v>
      </c>
      <c r="AB115" s="252">
        <f t="shared" si="88"/>
        <v>-1615.8233771929772</v>
      </c>
      <c r="AC115" s="229">
        <f t="shared" si="88"/>
        <v>-8158.870526315819</v>
      </c>
      <c r="AD115" s="231"/>
      <c r="AE115" s="252">
        <f>SUM(AE113:AE114)</f>
        <v>-5021.7170778508698</v>
      </c>
      <c r="AF115" s="252">
        <f t="shared" ref="AF115:AQ115" si="89">SUM(AF113:AF114)</f>
        <v>-5012.2985778508701</v>
      </c>
      <c r="AG115" s="252">
        <f t="shared" si="89"/>
        <v>-5012.2985778508701</v>
      </c>
      <c r="AH115" s="252">
        <f t="shared" si="89"/>
        <v>3213.6744221491317</v>
      </c>
      <c r="AI115" s="252">
        <f t="shared" si="89"/>
        <v>8109.8454221491265</v>
      </c>
      <c r="AJ115" s="252">
        <f t="shared" si="89"/>
        <v>13579.820422149132</v>
      </c>
      <c r="AK115" s="252">
        <f t="shared" si="89"/>
        <v>9776.1954221491251</v>
      </c>
      <c r="AL115" s="252">
        <f t="shared" si="89"/>
        <v>4849.5954221491265</v>
      </c>
      <c r="AM115" s="252">
        <f t="shared" si="89"/>
        <v>-79.90257785086942</v>
      </c>
      <c r="AN115" s="252">
        <f t="shared" si="89"/>
        <v>1276.3614221491298</v>
      </c>
      <c r="AO115" s="252">
        <f t="shared" si="89"/>
        <v>1276.3614221491298</v>
      </c>
      <c r="AP115" s="252">
        <f t="shared" si="89"/>
        <v>1276.3614221491298</v>
      </c>
      <c r="AQ115" s="229">
        <f t="shared" si="89"/>
        <v>28231.998565789603</v>
      </c>
    </row>
    <row r="116" spans="1:43" ht="15.75" hidden="1" outlineLevel="1" x14ac:dyDescent="0.25">
      <c r="A116" s="249" t="s">
        <v>159</v>
      </c>
      <c r="B116" s="253"/>
      <c r="C116" s="254"/>
      <c r="D116" s="254"/>
      <c r="E116" s="254"/>
      <c r="F116" s="254"/>
      <c r="G116" s="254"/>
      <c r="H116" s="254"/>
      <c r="I116" s="254"/>
      <c r="J116" s="254"/>
      <c r="K116" s="254"/>
      <c r="L116" s="254"/>
      <c r="M116" s="254"/>
      <c r="N116" s="254"/>
      <c r="O116" s="229">
        <f>SUM(C116:N116)</f>
        <v>0</v>
      </c>
      <c r="P116" s="230"/>
      <c r="Q116" s="254">
        <f t="shared" ref="Q116:AB116" si="90">$O116/12*(1+$M$17)</f>
        <v>0</v>
      </c>
      <c r="R116" s="254">
        <f t="shared" si="90"/>
        <v>0</v>
      </c>
      <c r="S116" s="254">
        <f t="shared" si="90"/>
        <v>0</v>
      </c>
      <c r="T116" s="254">
        <f t="shared" si="90"/>
        <v>0</v>
      </c>
      <c r="U116" s="254">
        <f t="shared" si="90"/>
        <v>0</v>
      </c>
      <c r="V116" s="254">
        <f t="shared" si="90"/>
        <v>0</v>
      </c>
      <c r="W116" s="254">
        <f t="shared" si="90"/>
        <v>0</v>
      </c>
      <c r="X116" s="254">
        <f t="shared" si="90"/>
        <v>0</v>
      </c>
      <c r="Y116" s="254">
        <f t="shared" si="90"/>
        <v>0</v>
      </c>
      <c r="Z116" s="254">
        <f t="shared" si="90"/>
        <v>0</v>
      </c>
      <c r="AA116" s="254">
        <f t="shared" si="90"/>
        <v>0</v>
      </c>
      <c r="AB116" s="254">
        <f t="shared" si="90"/>
        <v>0</v>
      </c>
      <c r="AC116" s="229">
        <f>SUM(Q116:AB116)</f>
        <v>0</v>
      </c>
      <c r="AD116" s="230"/>
      <c r="AE116" s="254">
        <f t="shared" ref="AE116:AP116" si="91">$O116/12*(1+$M$17)</f>
        <v>0</v>
      </c>
      <c r="AF116" s="254">
        <f t="shared" si="91"/>
        <v>0</v>
      </c>
      <c r="AG116" s="254">
        <f t="shared" si="91"/>
        <v>0</v>
      </c>
      <c r="AH116" s="254">
        <f t="shared" si="91"/>
        <v>0</v>
      </c>
      <c r="AI116" s="254">
        <f t="shared" si="91"/>
        <v>0</v>
      </c>
      <c r="AJ116" s="254">
        <f t="shared" si="91"/>
        <v>0</v>
      </c>
      <c r="AK116" s="254">
        <f t="shared" si="91"/>
        <v>0</v>
      </c>
      <c r="AL116" s="254">
        <f t="shared" si="91"/>
        <v>0</v>
      </c>
      <c r="AM116" s="254">
        <f t="shared" si="91"/>
        <v>0</v>
      </c>
      <c r="AN116" s="254">
        <f t="shared" si="91"/>
        <v>0</v>
      </c>
      <c r="AO116" s="254">
        <f t="shared" si="91"/>
        <v>0</v>
      </c>
      <c r="AP116" s="254">
        <f t="shared" si="91"/>
        <v>0</v>
      </c>
      <c r="AQ116" s="229">
        <f>SUM(AE116:AP116)</f>
        <v>0</v>
      </c>
    </row>
    <row r="117" spans="1:43" ht="15.75" hidden="1" outlineLevel="1" x14ac:dyDescent="0.25">
      <c r="A117" s="249" t="s">
        <v>249</v>
      </c>
      <c r="B117" s="253"/>
      <c r="C117" s="228"/>
      <c r="D117" s="228"/>
      <c r="E117" s="228"/>
      <c r="F117" s="228"/>
      <c r="G117" s="228"/>
      <c r="H117" s="228"/>
      <c r="I117" s="228"/>
      <c r="J117" s="228"/>
      <c r="K117" s="228"/>
      <c r="L117" s="228"/>
      <c r="M117" s="228"/>
      <c r="N117" s="228"/>
      <c r="O117" s="229"/>
      <c r="P117" s="230"/>
      <c r="Q117" s="228"/>
      <c r="R117" s="228"/>
      <c r="S117" s="228"/>
      <c r="T117" s="228"/>
      <c r="U117" s="228"/>
      <c r="V117" s="228"/>
      <c r="W117" s="228"/>
      <c r="X117" s="228"/>
      <c r="Y117" s="228"/>
      <c r="Z117" s="228"/>
      <c r="AA117" s="228"/>
      <c r="AB117" s="228"/>
      <c r="AC117" s="229"/>
      <c r="AD117" s="230"/>
      <c r="AE117" s="228"/>
      <c r="AF117" s="228"/>
      <c r="AG117" s="228"/>
      <c r="AH117" s="228"/>
      <c r="AI117" s="228"/>
      <c r="AJ117" s="228"/>
      <c r="AK117" s="228"/>
      <c r="AL117" s="228"/>
      <c r="AM117" s="228"/>
      <c r="AN117" s="228"/>
      <c r="AO117" s="228"/>
      <c r="AP117" s="228"/>
      <c r="AQ117" s="229"/>
    </row>
    <row r="118" spans="1:43" ht="15.75" hidden="1" outlineLevel="1" x14ac:dyDescent="0.25">
      <c r="A118" s="249" t="s">
        <v>162</v>
      </c>
      <c r="B118" s="253"/>
      <c r="C118" s="228"/>
      <c r="D118" s="228"/>
      <c r="E118" s="228"/>
      <c r="F118" s="228"/>
      <c r="G118" s="228"/>
      <c r="H118" s="228"/>
      <c r="I118" s="228"/>
      <c r="J118" s="228"/>
      <c r="K118" s="228"/>
      <c r="L118" s="228"/>
      <c r="M118" s="228"/>
      <c r="N118" s="228"/>
      <c r="O118" s="229"/>
      <c r="P118" s="230"/>
      <c r="Q118" s="228"/>
      <c r="R118" s="228"/>
      <c r="S118" s="228"/>
      <c r="T118" s="228"/>
      <c r="U118" s="228"/>
      <c r="V118" s="228"/>
      <c r="W118" s="228"/>
      <c r="X118" s="228"/>
      <c r="Y118" s="228"/>
      <c r="Z118" s="228"/>
      <c r="AA118" s="228"/>
      <c r="AB118" s="228"/>
      <c r="AC118" s="229"/>
      <c r="AD118" s="230"/>
      <c r="AE118" s="228"/>
      <c r="AF118" s="228"/>
      <c r="AG118" s="228"/>
      <c r="AH118" s="228"/>
      <c r="AI118" s="228"/>
      <c r="AJ118" s="228"/>
      <c r="AK118" s="228"/>
      <c r="AL118" s="228"/>
      <c r="AM118" s="228"/>
      <c r="AN118" s="228"/>
      <c r="AO118" s="228"/>
      <c r="AP118" s="228"/>
      <c r="AQ118" s="229"/>
    </row>
    <row r="119" spans="1:43" ht="15.75" hidden="1" outlineLevel="1" x14ac:dyDescent="0.25">
      <c r="A119" s="231" t="s">
        <v>16</v>
      </c>
      <c r="B119" s="232"/>
      <c r="C119" s="252">
        <f t="shared" ref="C119:O119" si="92">C115-SUM(C116:C118)</f>
        <v>-10305.692982456138</v>
      </c>
      <c r="D119" s="252">
        <f t="shared" si="92"/>
        <v>-11242.502982456137</v>
      </c>
      <c r="E119" s="252">
        <f t="shared" si="92"/>
        <v>-7588.502982456137</v>
      </c>
      <c r="F119" s="252">
        <f t="shared" si="92"/>
        <v>-6083.1696491228067</v>
      </c>
      <c r="G119" s="252">
        <f t="shared" si="92"/>
        <v>-6083.1696491228067</v>
      </c>
      <c r="H119" s="252">
        <f t="shared" si="92"/>
        <v>-1988.1696491228067</v>
      </c>
      <c r="I119" s="252">
        <f t="shared" si="92"/>
        <v>-3941.1696491228067</v>
      </c>
      <c r="J119" s="252">
        <f t="shared" si="92"/>
        <v>-3941.1696491228067</v>
      </c>
      <c r="K119" s="252">
        <f t="shared" si="92"/>
        <v>-7595.1696491228086</v>
      </c>
      <c r="L119" s="252">
        <f t="shared" si="92"/>
        <v>-6713.1696491228067</v>
      </c>
      <c r="M119" s="252">
        <f t="shared" si="92"/>
        <v>-6713.1696491228067</v>
      </c>
      <c r="N119" s="252">
        <f t="shared" si="92"/>
        <v>-6713.1696491228067</v>
      </c>
      <c r="O119" s="252">
        <f t="shared" si="92"/>
        <v>-78908.225789473683</v>
      </c>
      <c r="P119" s="231"/>
      <c r="Q119" s="252">
        <f t="shared" ref="Q119:AC119" si="93">Q115-SUM(Q116:Q118)</f>
        <v>-7092.4133771929774</v>
      </c>
      <c r="R119" s="252">
        <f t="shared" si="93"/>
        <v>-7084.223377192975</v>
      </c>
      <c r="S119" s="252">
        <f t="shared" si="93"/>
        <v>-7084.223377192975</v>
      </c>
      <c r="T119" s="252">
        <f t="shared" si="93"/>
        <v>68.796622807021777</v>
      </c>
      <c r="U119" s="252">
        <f t="shared" si="93"/>
        <v>4326.3366228070226</v>
      </c>
      <c r="V119" s="252">
        <f t="shared" si="93"/>
        <v>9082.8366228070226</v>
      </c>
      <c r="W119" s="252">
        <f t="shared" si="93"/>
        <v>5775.3366228070226</v>
      </c>
      <c r="X119" s="252">
        <f t="shared" si="93"/>
        <v>1491.3366228070226</v>
      </c>
      <c r="Y119" s="252">
        <f t="shared" si="93"/>
        <v>-2795.1833771929778</v>
      </c>
      <c r="Z119" s="252">
        <f t="shared" si="93"/>
        <v>-1615.8233771929772</v>
      </c>
      <c r="AA119" s="252">
        <f t="shared" si="93"/>
        <v>-1615.8233771929772</v>
      </c>
      <c r="AB119" s="252">
        <f t="shared" si="93"/>
        <v>-1615.8233771929772</v>
      </c>
      <c r="AC119" s="252">
        <f t="shared" si="93"/>
        <v>-8158.870526315819</v>
      </c>
      <c r="AD119" s="231"/>
      <c r="AE119" s="252">
        <f t="shared" ref="AE119:AQ119" si="94">AE115-SUM(AE116:AE118)</f>
        <v>-5021.7170778508698</v>
      </c>
      <c r="AF119" s="252">
        <f t="shared" si="94"/>
        <v>-5012.2985778508701</v>
      </c>
      <c r="AG119" s="252">
        <f t="shared" si="94"/>
        <v>-5012.2985778508701</v>
      </c>
      <c r="AH119" s="252">
        <f t="shared" si="94"/>
        <v>3213.6744221491317</v>
      </c>
      <c r="AI119" s="252">
        <f t="shared" si="94"/>
        <v>8109.8454221491265</v>
      </c>
      <c r="AJ119" s="252">
        <f t="shared" si="94"/>
        <v>13579.820422149132</v>
      </c>
      <c r="AK119" s="252">
        <f t="shared" si="94"/>
        <v>9776.1954221491251</v>
      </c>
      <c r="AL119" s="252">
        <f t="shared" si="94"/>
        <v>4849.5954221491265</v>
      </c>
      <c r="AM119" s="252">
        <f t="shared" si="94"/>
        <v>-79.90257785086942</v>
      </c>
      <c r="AN119" s="252">
        <f t="shared" si="94"/>
        <v>1276.3614221491298</v>
      </c>
      <c r="AO119" s="252">
        <f t="shared" si="94"/>
        <v>1276.3614221491298</v>
      </c>
      <c r="AP119" s="252">
        <f t="shared" si="94"/>
        <v>1276.3614221491298</v>
      </c>
      <c r="AQ119" s="252">
        <f t="shared" si="94"/>
        <v>28231.998565789603</v>
      </c>
    </row>
    <row r="120" spans="1:43" ht="15.75" collapsed="1" x14ac:dyDescent="0.25">
      <c r="A120" s="249"/>
      <c r="B120" s="255"/>
      <c r="C120" s="255"/>
      <c r="D120" s="255"/>
      <c r="E120" s="255"/>
      <c r="F120" s="255"/>
      <c r="G120" s="255"/>
      <c r="H120" s="255"/>
      <c r="I120" s="255"/>
      <c r="J120" s="255"/>
      <c r="K120" s="255"/>
      <c r="L120" s="255"/>
      <c r="M120" s="255"/>
      <c r="N120" s="255"/>
      <c r="O120" s="247"/>
      <c r="P120" s="255"/>
      <c r="Q120" s="255"/>
      <c r="R120" s="255"/>
      <c r="S120" s="255"/>
      <c r="T120" s="255"/>
      <c r="U120" s="255"/>
      <c r="V120" s="255"/>
      <c r="W120" s="255"/>
      <c r="X120" s="255"/>
      <c r="Y120" s="255"/>
      <c r="Z120" s="255"/>
      <c r="AA120" s="255"/>
      <c r="AB120" s="255"/>
      <c r="AC120" s="247"/>
      <c r="AD120" s="255"/>
      <c r="AE120" s="255"/>
      <c r="AF120" s="255"/>
      <c r="AG120" s="255"/>
      <c r="AH120" s="255"/>
      <c r="AI120" s="255"/>
      <c r="AJ120" s="255"/>
      <c r="AK120" s="255"/>
      <c r="AL120" s="255"/>
      <c r="AM120" s="255"/>
      <c r="AN120" s="255"/>
      <c r="AO120" s="255"/>
      <c r="AP120" s="255"/>
      <c r="AQ120" s="247"/>
    </row>
    <row r="121" spans="1:43" ht="15.75" x14ac:dyDescent="0.25">
      <c r="A121" s="231" t="s">
        <v>250</v>
      </c>
      <c r="B121" s="229"/>
      <c r="C121" s="233"/>
      <c r="D121" s="233"/>
      <c r="E121" s="233"/>
      <c r="F121" s="233"/>
      <c r="G121" s="233"/>
      <c r="H121" s="233"/>
      <c r="I121" s="233"/>
      <c r="J121" s="233"/>
      <c r="K121" s="233"/>
      <c r="L121" s="233"/>
      <c r="M121" s="233"/>
      <c r="N121" s="233"/>
      <c r="O121" s="229"/>
      <c r="P121" s="229"/>
      <c r="Q121" s="233"/>
      <c r="R121" s="233"/>
      <c r="S121" s="233"/>
      <c r="T121" s="233"/>
      <c r="U121" s="233"/>
      <c r="V121" s="233"/>
      <c r="W121" s="233"/>
      <c r="X121" s="233"/>
      <c r="Y121" s="233"/>
      <c r="Z121" s="233"/>
      <c r="AA121" s="233"/>
      <c r="AB121" s="233"/>
      <c r="AC121" s="229"/>
      <c r="AD121" s="229"/>
      <c r="AE121" s="233"/>
      <c r="AF121" s="233"/>
      <c r="AG121" s="233"/>
      <c r="AH121" s="233"/>
      <c r="AI121" s="233"/>
      <c r="AJ121" s="233"/>
      <c r="AK121" s="233"/>
      <c r="AL121" s="233"/>
      <c r="AM121" s="233"/>
      <c r="AN121" s="233"/>
      <c r="AO121" s="233"/>
      <c r="AP121" s="233"/>
      <c r="AQ121" s="229"/>
    </row>
    <row r="122" spans="1:43" ht="15.75" x14ac:dyDescent="0.25">
      <c r="A122" s="276" t="s">
        <v>81</v>
      </c>
      <c r="B122" s="247"/>
      <c r="C122" s="274"/>
      <c r="D122" s="274"/>
      <c r="E122" s="274"/>
      <c r="F122" s="274"/>
      <c r="G122" s="274"/>
      <c r="H122" s="274"/>
      <c r="I122" s="274"/>
      <c r="J122" s="274"/>
      <c r="K122" s="274"/>
      <c r="L122" s="274"/>
      <c r="M122" s="274"/>
      <c r="N122" s="274"/>
      <c r="O122" s="229">
        <f t="shared" ref="O122:O134" si="95">SUM(C122:N122)</f>
        <v>0</v>
      </c>
      <c r="P122" s="247"/>
      <c r="Q122" s="274"/>
      <c r="R122" s="274"/>
      <c r="S122" s="274"/>
      <c r="T122" s="274"/>
      <c r="U122" s="274"/>
      <c r="V122" s="274"/>
      <c r="W122" s="274"/>
      <c r="X122" s="274"/>
      <c r="Y122" s="274"/>
      <c r="Z122" s="274"/>
      <c r="AA122" s="274"/>
      <c r="AB122" s="274"/>
      <c r="AC122" s="229">
        <f t="shared" ref="AC122:AC135" si="96">SUM(Q122:AB122)</f>
        <v>0</v>
      </c>
      <c r="AD122" s="247"/>
      <c r="AE122" s="274"/>
      <c r="AF122" s="274"/>
      <c r="AG122" s="274"/>
      <c r="AH122" s="274"/>
      <c r="AI122" s="274"/>
      <c r="AJ122" s="274"/>
      <c r="AK122" s="274"/>
      <c r="AL122" s="274"/>
      <c r="AM122" s="274"/>
      <c r="AN122" s="274"/>
      <c r="AO122" s="274"/>
      <c r="AP122" s="274"/>
      <c r="AQ122" s="229">
        <f t="shared" ref="AQ122:AQ135" si="97">SUM(AE122:AP122)</f>
        <v>0</v>
      </c>
    </row>
    <row r="123" spans="1:43" ht="15.75" x14ac:dyDescent="0.25">
      <c r="A123" s="276" t="s">
        <v>65</v>
      </c>
      <c r="B123" s="247"/>
      <c r="C123" s="274"/>
      <c r="D123" s="274"/>
      <c r="E123" s="274"/>
      <c r="F123" s="274"/>
      <c r="G123" s="274"/>
      <c r="H123" s="274"/>
      <c r="I123" s="274"/>
      <c r="J123" s="274"/>
      <c r="K123" s="274"/>
      <c r="L123" s="274"/>
      <c r="M123" s="274"/>
      <c r="N123" s="274"/>
      <c r="O123" s="229">
        <f t="shared" si="95"/>
        <v>0</v>
      </c>
      <c r="P123" s="247"/>
      <c r="Q123" s="274"/>
      <c r="R123" s="274"/>
      <c r="S123" s="274"/>
      <c r="T123" s="274"/>
      <c r="U123" s="274"/>
      <c r="V123" s="274"/>
      <c r="W123" s="274"/>
      <c r="X123" s="274"/>
      <c r="Y123" s="274"/>
      <c r="Z123" s="274"/>
      <c r="AA123" s="274"/>
      <c r="AB123" s="274"/>
      <c r="AC123" s="229">
        <f t="shared" si="96"/>
        <v>0</v>
      </c>
      <c r="AD123" s="247"/>
      <c r="AE123" s="274"/>
      <c r="AF123" s="274"/>
      <c r="AG123" s="274"/>
      <c r="AH123" s="274"/>
      <c r="AI123" s="274"/>
      <c r="AJ123" s="274"/>
      <c r="AK123" s="274"/>
      <c r="AL123" s="274"/>
      <c r="AM123" s="274"/>
      <c r="AN123" s="274"/>
      <c r="AO123" s="274"/>
      <c r="AP123" s="274"/>
      <c r="AQ123" s="229">
        <f t="shared" si="97"/>
        <v>0</v>
      </c>
    </row>
    <row r="124" spans="1:43" ht="15.75" x14ac:dyDescent="0.25">
      <c r="A124" s="276" t="s">
        <v>362</v>
      </c>
      <c r="B124" s="247"/>
      <c r="C124" s="274"/>
      <c r="D124" s="274"/>
      <c r="E124" s="274"/>
      <c r="F124" s="274"/>
      <c r="G124" s="274"/>
      <c r="H124" s="274"/>
      <c r="I124" s="274"/>
      <c r="J124" s="274"/>
      <c r="K124" s="274"/>
      <c r="L124" s="274"/>
      <c r="M124" s="274"/>
      <c r="N124" s="274"/>
      <c r="O124" s="229">
        <f t="shared" si="95"/>
        <v>0</v>
      </c>
      <c r="P124" s="247"/>
      <c r="Q124" s="274"/>
      <c r="R124" s="274"/>
      <c r="S124" s="274"/>
      <c r="T124" s="274"/>
      <c r="U124" s="274"/>
      <c r="V124" s="274"/>
      <c r="W124" s="274"/>
      <c r="X124" s="274"/>
      <c r="Y124" s="274"/>
      <c r="Z124" s="274"/>
      <c r="AA124" s="274"/>
      <c r="AB124" s="274"/>
      <c r="AC124" s="229">
        <f t="shared" si="96"/>
        <v>0</v>
      </c>
      <c r="AD124" s="247"/>
      <c r="AE124" s="274"/>
      <c r="AF124" s="274"/>
      <c r="AG124" s="274"/>
      <c r="AH124" s="274"/>
      <c r="AI124" s="274"/>
      <c r="AJ124" s="274"/>
      <c r="AK124" s="274"/>
      <c r="AL124" s="274"/>
      <c r="AM124" s="274"/>
      <c r="AN124" s="274"/>
      <c r="AO124" s="274"/>
      <c r="AP124" s="274"/>
      <c r="AQ124" s="229">
        <f t="shared" si="97"/>
        <v>0</v>
      </c>
    </row>
    <row r="125" spans="1:43" ht="15.75" x14ac:dyDescent="0.25">
      <c r="A125" s="276" t="s">
        <v>362</v>
      </c>
      <c r="B125" s="247"/>
      <c r="C125" s="274"/>
      <c r="D125" s="274"/>
      <c r="E125" s="274"/>
      <c r="F125" s="274"/>
      <c r="G125" s="274"/>
      <c r="H125" s="274"/>
      <c r="I125" s="274"/>
      <c r="J125" s="274"/>
      <c r="K125" s="274"/>
      <c r="L125" s="274"/>
      <c r="M125" s="274"/>
      <c r="N125" s="274"/>
      <c r="O125" s="229">
        <f t="shared" si="95"/>
        <v>0</v>
      </c>
      <c r="P125" s="247"/>
      <c r="Q125" s="274"/>
      <c r="R125" s="274"/>
      <c r="S125" s="274"/>
      <c r="T125" s="274"/>
      <c r="U125" s="274"/>
      <c r="V125" s="274"/>
      <c r="W125" s="274"/>
      <c r="X125" s="274"/>
      <c r="Y125" s="274"/>
      <c r="Z125" s="274"/>
      <c r="AA125" s="274"/>
      <c r="AB125" s="274"/>
      <c r="AC125" s="229">
        <f t="shared" si="96"/>
        <v>0</v>
      </c>
      <c r="AD125" s="247"/>
      <c r="AE125" s="274"/>
      <c r="AF125" s="274"/>
      <c r="AG125" s="274"/>
      <c r="AH125" s="274"/>
      <c r="AI125" s="274"/>
      <c r="AJ125" s="274"/>
      <c r="AK125" s="274"/>
      <c r="AL125" s="274"/>
      <c r="AM125" s="274"/>
      <c r="AN125" s="274"/>
      <c r="AO125" s="274"/>
      <c r="AP125" s="274"/>
      <c r="AQ125" s="229">
        <f t="shared" si="97"/>
        <v>0</v>
      </c>
    </row>
    <row r="126" spans="1:43" ht="15.75" x14ac:dyDescent="0.25">
      <c r="A126" s="276" t="s">
        <v>66</v>
      </c>
      <c r="B126" s="247"/>
      <c r="C126" s="274"/>
      <c r="D126" s="274"/>
      <c r="E126" s="274"/>
      <c r="F126" s="274"/>
      <c r="G126" s="274"/>
      <c r="H126" s="274"/>
      <c r="I126" s="274"/>
      <c r="J126" s="274"/>
      <c r="K126" s="274"/>
      <c r="L126" s="274"/>
      <c r="M126" s="274"/>
      <c r="N126" s="274"/>
      <c r="O126" s="229">
        <f t="shared" si="95"/>
        <v>0</v>
      </c>
      <c r="P126" s="247"/>
      <c r="Q126" s="274"/>
      <c r="R126" s="274"/>
      <c r="S126" s="274"/>
      <c r="T126" s="274"/>
      <c r="U126" s="274"/>
      <c r="V126" s="274"/>
      <c r="W126" s="274"/>
      <c r="X126" s="274"/>
      <c r="Y126" s="274"/>
      <c r="Z126" s="274"/>
      <c r="AA126" s="274"/>
      <c r="AB126" s="274"/>
      <c r="AC126" s="229">
        <f t="shared" si="96"/>
        <v>0</v>
      </c>
      <c r="AD126" s="247"/>
      <c r="AE126" s="274"/>
      <c r="AF126" s="274"/>
      <c r="AG126" s="274"/>
      <c r="AH126" s="274"/>
      <c r="AI126" s="274"/>
      <c r="AJ126" s="274"/>
      <c r="AK126" s="274"/>
      <c r="AL126" s="274"/>
      <c r="AM126" s="274"/>
      <c r="AN126" s="274"/>
      <c r="AO126" s="274"/>
      <c r="AP126" s="274"/>
      <c r="AQ126" s="229">
        <f t="shared" si="97"/>
        <v>0</v>
      </c>
    </row>
    <row r="127" spans="1:43" ht="15.75" x14ac:dyDescent="0.25">
      <c r="A127" s="276" t="s">
        <v>69</v>
      </c>
      <c r="B127" s="247"/>
      <c r="C127" s="274"/>
      <c r="D127" s="274"/>
      <c r="E127" s="274"/>
      <c r="F127" s="274"/>
      <c r="G127" s="274"/>
      <c r="H127" s="274"/>
      <c r="I127" s="274"/>
      <c r="J127" s="274"/>
      <c r="K127" s="274"/>
      <c r="L127" s="274"/>
      <c r="M127" s="274"/>
      <c r="N127" s="274"/>
      <c r="O127" s="229">
        <f t="shared" si="95"/>
        <v>0</v>
      </c>
      <c r="P127" s="247"/>
      <c r="Q127" s="274"/>
      <c r="R127" s="274"/>
      <c r="S127" s="274"/>
      <c r="T127" s="274"/>
      <c r="U127" s="274"/>
      <c r="V127" s="274"/>
      <c r="W127" s="274"/>
      <c r="X127" s="274"/>
      <c r="Y127" s="274"/>
      <c r="Z127" s="274"/>
      <c r="AA127" s="274"/>
      <c r="AB127" s="274"/>
      <c r="AC127" s="229">
        <f t="shared" si="96"/>
        <v>0</v>
      </c>
      <c r="AD127" s="247"/>
      <c r="AE127" s="274"/>
      <c r="AF127" s="274"/>
      <c r="AG127" s="274"/>
      <c r="AH127" s="274"/>
      <c r="AI127" s="274"/>
      <c r="AJ127" s="274"/>
      <c r="AK127" s="274"/>
      <c r="AL127" s="274"/>
      <c r="AM127" s="274"/>
      <c r="AN127" s="274"/>
      <c r="AO127" s="274"/>
      <c r="AP127" s="274"/>
      <c r="AQ127" s="229">
        <f t="shared" si="97"/>
        <v>0</v>
      </c>
    </row>
    <row r="128" spans="1:43" ht="15.75" x14ac:dyDescent="0.25">
      <c r="A128" s="276"/>
      <c r="B128" s="247"/>
      <c r="C128" s="274"/>
      <c r="D128" s="274"/>
      <c r="E128" s="274"/>
      <c r="F128" s="274"/>
      <c r="G128" s="274"/>
      <c r="H128" s="274"/>
      <c r="I128" s="274"/>
      <c r="J128" s="274"/>
      <c r="K128" s="274"/>
      <c r="L128" s="274"/>
      <c r="M128" s="274"/>
      <c r="N128" s="274"/>
      <c r="O128" s="229">
        <f t="shared" si="95"/>
        <v>0</v>
      </c>
      <c r="P128" s="247"/>
      <c r="Q128" s="274"/>
      <c r="R128" s="274"/>
      <c r="S128" s="274"/>
      <c r="T128" s="274"/>
      <c r="U128" s="274"/>
      <c r="V128" s="274"/>
      <c r="W128" s="274"/>
      <c r="X128" s="274"/>
      <c r="Y128" s="274"/>
      <c r="Z128" s="274"/>
      <c r="AA128" s="274"/>
      <c r="AB128" s="274"/>
      <c r="AC128" s="229">
        <f t="shared" si="96"/>
        <v>0</v>
      </c>
      <c r="AD128" s="247"/>
      <c r="AE128" s="274"/>
      <c r="AF128" s="274"/>
      <c r="AG128" s="274"/>
      <c r="AH128" s="274"/>
      <c r="AI128" s="274"/>
      <c r="AJ128" s="274"/>
      <c r="AK128" s="274"/>
      <c r="AL128" s="274"/>
      <c r="AM128" s="274"/>
      <c r="AN128" s="274"/>
      <c r="AO128" s="274"/>
      <c r="AP128" s="274"/>
      <c r="AQ128" s="229">
        <f t="shared" si="97"/>
        <v>0</v>
      </c>
    </row>
    <row r="129" spans="1:44" ht="15.75" x14ac:dyDescent="0.25">
      <c r="A129" s="276" t="s">
        <v>76</v>
      </c>
      <c r="B129" s="247"/>
      <c r="C129" s="274"/>
      <c r="D129" s="274"/>
      <c r="E129" s="274"/>
      <c r="F129" s="274"/>
      <c r="G129" s="274"/>
      <c r="H129" s="274"/>
      <c r="I129" s="274"/>
      <c r="J129" s="274"/>
      <c r="K129" s="274"/>
      <c r="L129" s="274"/>
      <c r="M129" s="274"/>
      <c r="N129" s="274"/>
      <c r="O129" s="229">
        <f t="shared" si="95"/>
        <v>0</v>
      </c>
      <c r="P129" s="247"/>
      <c r="Q129" s="274"/>
      <c r="R129" s="274"/>
      <c r="S129" s="274"/>
      <c r="T129" s="274"/>
      <c r="U129" s="274"/>
      <c r="V129" s="274"/>
      <c r="W129" s="274"/>
      <c r="X129" s="274"/>
      <c r="Y129" s="274"/>
      <c r="Z129" s="274"/>
      <c r="AA129" s="274"/>
      <c r="AB129" s="274"/>
      <c r="AC129" s="229">
        <f t="shared" si="96"/>
        <v>0</v>
      </c>
      <c r="AD129" s="247"/>
      <c r="AE129" s="274"/>
      <c r="AF129" s="274"/>
      <c r="AG129" s="274"/>
      <c r="AH129" s="274"/>
      <c r="AI129" s="274"/>
      <c r="AJ129" s="274"/>
      <c r="AK129" s="274"/>
      <c r="AL129" s="274"/>
      <c r="AM129" s="274"/>
      <c r="AN129" s="274"/>
      <c r="AO129" s="274"/>
      <c r="AP129" s="274"/>
      <c r="AQ129" s="229">
        <f t="shared" si="97"/>
        <v>0</v>
      </c>
    </row>
    <row r="130" spans="1:44" ht="15.75" x14ac:dyDescent="0.25">
      <c r="A130" s="276" t="s">
        <v>77</v>
      </c>
      <c r="B130" s="247"/>
      <c r="C130" s="274"/>
      <c r="D130" s="274"/>
      <c r="E130" s="274"/>
      <c r="F130" s="274"/>
      <c r="G130" s="274"/>
      <c r="H130" s="274"/>
      <c r="I130" s="274"/>
      <c r="J130" s="274"/>
      <c r="K130" s="274"/>
      <c r="L130" s="274"/>
      <c r="M130" s="274"/>
      <c r="N130" s="274"/>
      <c r="O130" s="229">
        <f t="shared" si="95"/>
        <v>0</v>
      </c>
      <c r="P130" s="247"/>
      <c r="Q130" s="274"/>
      <c r="R130" s="274"/>
      <c r="S130" s="274"/>
      <c r="T130" s="274"/>
      <c r="U130" s="274"/>
      <c r="V130" s="274"/>
      <c r="W130" s="274"/>
      <c r="X130" s="274"/>
      <c r="Y130" s="274"/>
      <c r="Z130" s="274"/>
      <c r="AA130" s="274"/>
      <c r="AB130" s="274"/>
      <c r="AC130" s="229">
        <f t="shared" si="96"/>
        <v>0</v>
      </c>
      <c r="AD130" s="247"/>
      <c r="AE130" s="274"/>
      <c r="AF130" s="274"/>
      <c r="AG130" s="274"/>
      <c r="AH130" s="274"/>
      <c r="AI130" s="274"/>
      <c r="AJ130" s="274"/>
      <c r="AK130" s="274"/>
      <c r="AL130" s="274"/>
      <c r="AM130" s="274"/>
      <c r="AN130" s="274"/>
      <c r="AO130" s="274"/>
      <c r="AP130" s="274"/>
      <c r="AQ130" s="229">
        <f t="shared" si="97"/>
        <v>0</v>
      </c>
    </row>
    <row r="131" spans="1:44" ht="15.75" x14ac:dyDescent="0.25">
      <c r="A131" s="276" t="s">
        <v>78</v>
      </c>
      <c r="B131" s="247"/>
      <c r="C131" s="274"/>
      <c r="D131" s="274"/>
      <c r="E131" s="274"/>
      <c r="F131" s="274"/>
      <c r="G131" s="274"/>
      <c r="H131" s="274"/>
      <c r="I131" s="274"/>
      <c r="J131" s="274"/>
      <c r="K131" s="274"/>
      <c r="L131" s="274"/>
      <c r="M131" s="274"/>
      <c r="N131" s="274"/>
      <c r="O131" s="229">
        <f t="shared" si="95"/>
        <v>0</v>
      </c>
      <c r="P131" s="247"/>
      <c r="Q131" s="274"/>
      <c r="R131" s="274"/>
      <c r="S131" s="274"/>
      <c r="T131" s="274"/>
      <c r="U131" s="274"/>
      <c r="V131" s="274"/>
      <c r="W131" s="274"/>
      <c r="X131" s="274"/>
      <c r="Y131" s="274"/>
      <c r="Z131" s="274"/>
      <c r="AA131" s="274"/>
      <c r="AB131" s="274"/>
      <c r="AC131" s="229">
        <f t="shared" si="96"/>
        <v>0</v>
      </c>
      <c r="AD131" s="247"/>
      <c r="AE131" s="274"/>
      <c r="AF131" s="274"/>
      <c r="AG131" s="274"/>
      <c r="AH131" s="274"/>
      <c r="AI131" s="274"/>
      <c r="AJ131" s="274"/>
      <c r="AK131" s="274"/>
      <c r="AL131" s="274"/>
      <c r="AM131" s="274"/>
      <c r="AN131" s="274"/>
      <c r="AO131" s="274"/>
      <c r="AP131" s="274"/>
      <c r="AQ131" s="229">
        <f t="shared" si="97"/>
        <v>0</v>
      </c>
    </row>
    <row r="132" spans="1:44" ht="15.75" x14ac:dyDescent="0.25">
      <c r="A132" s="276" t="s">
        <v>78</v>
      </c>
      <c r="B132" s="247"/>
      <c r="C132" s="274"/>
      <c r="D132" s="274"/>
      <c r="E132" s="274"/>
      <c r="F132" s="274"/>
      <c r="G132" s="274"/>
      <c r="H132" s="274"/>
      <c r="I132" s="274"/>
      <c r="J132" s="274"/>
      <c r="K132" s="274"/>
      <c r="L132" s="274"/>
      <c r="M132" s="274"/>
      <c r="N132" s="274"/>
      <c r="O132" s="229">
        <f t="shared" si="95"/>
        <v>0</v>
      </c>
      <c r="P132" s="247"/>
      <c r="Q132" s="274"/>
      <c r="R132" s="274"/>
      <c r="S132" s="274"/>
      <c r="T132" s="274"/>
      <c r="U132" s="274"/>
      <c r="V132" s="274"/>
      <c r="W132" s="274"/>
      <c r="X132" s="274"/>
      <c r="Y132" s="274"/>
      <c r="Z132" s="274"/>
      <c r="AA132" s="274"/>
      <c r="AB132" s="274"/>
      <c r="AC132" s="229">
        <f t="shared" si="96"/>
        <v>0</v>
      </c>
      <c r="AD132" s="247"/>
      <c r="AE132" s="274"/>
      <c r="AF132" s="274"/>
      <c r="AG132" s="274"/>
      <c r="AH132" s="274"/>
      <c r="AI132" s="274"/>
      <c r="AJ132" s="274"/>
      <c r="AK132" s="274"/>
      <c r="AL132" s="274"/>
      <c r="AM132" s="274"/>
      <c r="AN132" s="274"/>
      <c r="AO132" s="274"/>
      <c r="AP132" s="274"/>
      <c r="AQ132" s="229">
        <f t="shared" si="97"/>
        <v>0</v>
      </c>
    </row>
    <row r="133" spans="1:44" ht="15.75" x14ac:dyDescent="0.25">
      <c r="A133" s="276" t="s">
        <v>79</v>
      </c>
      <c r="B133" s="247"/>
      <c r="C133" s="274"/>
      <c r="D133" s="274"/>
      <c r="E133" s="274"/>
      <c r="F133" s="274"/>
      <c r="G133" s="274"/>
      <c r="H133" s="274"/>
      <c r="I133" s="274"/>
      <c r="J133" s="274"/>
      <c r="K133" s="274"/>
      <c r="L133" s="274"/>
      <c r="M133" s="274"/>
      <c r="N133" s="274"/>
      <c r="O133" s="229">
        <f t="shared" si="95"/>
        <v>0</v>
      </c>
      <c r="P133" s="247"/>
      <c r="Q133" s="274"/>
      <c r="R133" s="274"/>
      <c r="S133" s="274"/>
      <c r="T133" s="274"/>
      <c r="U133" s="274"/>
      <c r="V133" s="274"/>
      <c r="W133" s="274"/>
      <c r="X133" s="274"/>
      <c r="Y133" s="274"/>
      <c r="Z133" s="274"/>
      <c r="AA133" s="274"/>
      <c r="AB133" s="274"/>
      <c r="AC133" s="229">
        <f t="shared" si="96"/>
        <v>0</v>
      </c>
      <c r="AD133" s="247"/>
      <c r="AE133" s="274"/>
      <c r="AF133" s="274"/>
      <c r="AG133" s="274"/>
      <c r="AH133" s="274"/>
      <c r="AI133" s="274"/>
      <c r="AJ133" s="274"/>
      <c r="AK133" s="274"/>
      <c r="AL133" s="274"/>
      <c r="AM133" s="274"/>
      <c r="AN133" s="274"/>
      <c r="AO133" s="274"/>
      <c r="AP133" s="274"/>
      <c r="AQ133" s="229">
        <f t="shared" si="97"/>
        <v>0</v>
      </c>
    </row>
    <row r="134" spans="1:44" ht="15.75" x14ac:dyDescent="0.25">
      <c r="A134" s="276" t="s">
        <v>79</v>
      </c>
      <c r="B134" s="247"/>
      <c r="C134" s="274"/>
      <c r="D134" s="274"/>
      <c r="E134" s="274"/>
      <c r="F134" s="274"/>
      <c r="G134" s="274"/>
      <c r="H134" s="274"/>
      <c r="I134" s="274"/>
      <c r="J134" s="274"/>
      <c r="K134" s="274"/>
      <c r="L134" s="274"/>
      <c r="M134" s="274"/>
      <c r="N134" s="274"/>
      <c r="O134" s="229">
        <f t="shared" si="95"/>
        <v>0</v>
      </c>
      <c r="P134" s="247"/>
      <c r="Q134" s="274"/>
      <c r="R134" s="274"/>
      <c r="S134" s="274"/>
      <c r="T134" s="274"/>
      <c r="U134" s="274"/>
      <c r="V134" s="274"/>
      <c r="W134" s="274"/>
      <c r="X134" s="274"/>
      <c r="Y134" s="274"/>
      <c r="Z134" s="274"/>
      <c r="AA134" s="274"/>
      <c r="AB134" s="274"/>
      <c r="AC134" s="229">
        <f t="shared" si="96"/>
        <v>0</v>
      </c>
      <c r="AD134" s="247"/>
      <c r="AE134" s="274"/>
      <c r="AF134" s="274"/>
      <c r="AG134" s="274"/>
      <c r="AH134" s="274"/>
      <c r="AI134" s="274"/>
      <c r="AJ134" s="274"/>
      <c r="AK134" s="274"/>
      <c r="AL134" s="274"/>
      <c r="AM134" s="274"/>
      <c r="AN134" s="274"/>
      <c r="AO134" s="274"/>
      <c r="AP134" s="274"/>
      <c r="AQ134" s="229">
        <f t="shared" si="97"/>
        <v>0</v>
      </c>
    </row>
    <row r="135" spans="1:44" ht="15.75" x14ac:dyDescent="0.25">
      <c r="A135" s="276" t="s">
        <v>80</v>
      </c>
      <c r="B135" s="247"/>
      <c r="C135" s="274"/>
      <c r="D135" s="274"/>
      <c r="E135" s="274"/>
      <c r="F135" s="274"/>
      <c r="G135" s="274"/>
      <c r="H135" s="274"/>
      <c r="I135" s="274"/>
      <c r="J135" s="274"/>
      <c r="K135" s="274"/>
      <c r="L135" s="274"/>
      <c r="M135" s="274"/>
      <c r="N135" s="274"/>
      <c r="O135" s="229">
        <f>SUM(C135:N135)</f>
        <v>0</v>
      </c>
      <c r="P135" s="247"/>
      <c r="Q135" s="274"/>
      <c r="R135" s="274"/>
      <c r="S135" s="274"/>
      <c r="T135" s="274"/>
      <c r="U135" s="274"/>
      <c r="V135" s="274"/>
      <c r="W135" s="274"/>
      <c r="X135" s="274"/>
      <c r="Y135" s="274"/>
      <c r="Z135" s="274"/>
      <c r="AA135" s="274"/>
      <c r="AB135" s="274"/>
      <c r="AC135" s="229">
        <f t="shared" si="96"/>
        <v>0</v>
      </c>
      <c r="AD135" s="247"/>
      <c r="AE135" s="274"/>
      <c r="AF135" s="274"/>
      <c r="AG135" s="274"/>
      <c r="AH135" s="274"/>
      <c r="AI135" s="274"/>
      <c r="AJ135" s="274"/>
      <c r="AK135" s="274"/>
      <c r="AL135" s="274"/>
      <c r="AM135" s="274"/>
      <c r="AN135" s="274"/>
      <c r="AO135" s="274"/>
      <c r="AP135" s="274"/>
      <c r="AQ135" s="229">
        <f t="shared" si="97"/>
        <v>0</v>
      </c>
    </row>
    <row r="136" spans="1:44" ht="15.75" x14ac:dyDescent="0.25">
      <c r="A136" s="276"/>
      <c r="B136" s="247"/>
      <c r="C136" s="274"/>
      <c r="D136" s="274"/>
      <c r="E136" s="274"/>
      <c r="F136" s="274"/>
      <c r="G136" s="274"/>
      <c r="H136" s="274"/>
      <c r="I136" s="274"/>
      <c r="J136" s="274"/>
      <c r="K136" s="274"/>
      <c r="L136" s="274"/>
      <c r="M136" s="274"/>
      <c r="N136" s="274"/>
      <c r="O136" s="229">
        <f>SUM(C136:N136)</f>
        <v>0</v>
      </c>
      <c r="P136" s="247"/>
      <c r="Q136" s="274"/>
      <c r="R136" s="274"/>
      <c r="S136" s="274"/>
      <c r="T136" s="274"/>
      <c r="U136" s="274"/>
      <c r="V136" s="274"/>
      <c r="W136" s="274"/>
      <c r="X136" s="274"/>
      <c r="Y136" s="274"/>
      <c r="Z136" s="274"/>
      <c r="AA136" s="274"/>
      <c r="AB136" s="274"/>
      <c r="AC136" s="229">
        <f>SUM(Q136:AB136)</f>
        <v>0</v>
      </c>
      <c r="AD136" s="247"/>
      <c r="AE136" s="274"/>
      <c r="AF136" s="274"/>
      <c r="AG136" s="274"/>
      <c r="AH136" s="274"/>
      <c r="AI136" s="274"/>
      <c r="AJ136" s="274"/>
      <c r="AK136" s="274"/>
      <c r="AL136" s="274"/>
      <c r="AM136" s="274"/>
      <c r="AN136" s="274"/>
      <c r="AO136" s="274"/>
      <c r="AP136" s="274"/>
      <c r="AQ136" s="229">
        <f>SUM(AE136:AP136)</f>
        <v>0</v>
      </c>
    </row>
    <row r="137" spans="1:44" ht="15.75" x14ac:dyDescent="0.25">
      <c r="A137" s="231" t="s">
        <v>67</v>
      </c>
      <c r="B137" s="252"/>
      <c r="C137" s="252">
        <f t="shared" ref="C137:O137" si="98">SUM(C122:C136)</f>
        <v>0</v>
      </c>
      <c r="D137" s="252">
        <f t="shared" si="98"/>
        <v>0</v>
      </c>
      <c r="E137" s="252">
        <f t="shared" si="98"/>
        <v>0</v>
      </c>
      <c r="F137" s="252">
        <f t="shared" si="98"/>
        <v>0</v>
      </c>
      <c r="G137" s="252">
        <f t="shared" si="98"/>
        <v>0</v>
      </c>
      <c r="H137" s="252">
        <f t="shared" si="98"/>
        <v>0</v>
      </c>
      <c r="I137" s="252">
        <f t="shared" si="98"/>
        <v>0</v>
      </c>
      <c r="J137" s="252">
        <f t="shared" si="98"/>
        <v>0</v>
      </c>
      <c r="K137" s="252">
        <f t="shared" si="98"/>
        <v>0</v>
      </c>
      <c r="L137" s="252">
        <f t="shared" si="98"/>
        <v>0</v>
      </c>
      <c r="M137" s="252">
        <f t="shared" si="98"/>
        <v>0</v>
      </c>
      <c r="N137" s="252">
        <f t="shared" si="98"/>
        <v>0</v>
      </c>
      <c r="O137" s="229">
        <f t="shared" si="98"/>
        <v>0</v>
      </c>
      <c r="P137" s="252"/>
      <c r="Q137" s="252">
        <f t="shared" ref="Q137:AC137" si="99">SUM(Q122:Q136)</f>
        <v>0</v>
      </c>
      <c r="R137" s="252">
        <f t="shared" si="99"/>
        <v>0</v>
      </c>
      <c r="S137" s="252">
        <f t="shared" si="99"/>
        <v>0</v>
      </c>
      <c r="T137" s="252">
        <f t="shared" si="99"/>
        <v>0</v>
      </c>
      <c r="U137" s="252">
        <f t="shared" si="99"/>
        <v>0</v>
      </c>
      <c r="V137" s="252">
        <f t="shared" si="99"/>
        <v>0</v>
      </c>
      <c r="W137" s="252">
        <f t="shared" si="99"/>
        <v>0</v>
      </c>
      <c r="X137" s="252">
        <f t="shared" si="99"/>
        <v>0</v>
      </c>
      <c r="Y137" s="252">
        <f t="shared" si="99"/>
        <v>0</v>
      </c>
      <c r="Z137" s="252">
        <f t="shared" si="99"/>
        <v>0</v>
      </c>
      <c r="AA137" s="252">
        <f t="shared" si="99"/>
        <v>0</v>
      </c>
      <c r="AB137" s="252">
        <f t="shared" si="99"/>
        <v>0</v>
      </c>
      <c r="AC137" s="229">
        <f t="shared" si="99"/>
        <v>0</v>
      </c>
      <c r="AD137" s="252"/>
      <c r="AE137" s="252">
        <f t="shared" ref="AE137:AQ137" si="100">SUM(AE122:AE136)</f>
        <v>0</v>
      </c>
      <c r="AF137" s="252">
        <f t="shared" si="100"/>
        <v>0</v>
      </c>
      <c r="AG137" s="252">
        <f t="shared" si="100"/>
        <v>0</v>
      </c>
      <c r="AH137" s="252">
        <f t="shared" si="100"/>
        <v>0</v>
      </c>
      <c r="AI137" s="252">
        <f t="shared" si="100"/>
        <v>0</v>
      </c>
      <c r="AJ137" s="252">
        <f t="shared" si="100"/>
        <v>0</v>
      </c>
      <c r="AK137" s="252">
        <f t="shared" si="100"/>
        <v>0</v>
      </c>
      <c r="AL137" s="252">
        <f t="shared" si="100"/>
        <v>0</v>
      </c>
      <c r="AM137" s="252">
        <f t="shared" si="100"/>
        <v>0</v>
      </c>
      <c r="AN137" s="252">
        <f t="shared" si="100"/>
        <v>0</v>
      </c>
      <c r="AO137" s="252">
        <f t="shared" si="100"/>
        <v>0</v>
      </c>
      <c r="AP137" s="252">
        <f t="shared" si="100"/>
        <v>0</v>
      </c>
      <c r="AQ137" s="229">
        <f t="shared" si="100"/>
        <v>0</v>
      </c>
    </row>
    <row r="138" spans="1:44" x14ac:dyDescent="0.2">
      <c r="A138" s="241"/>
      <c r="B138" s="256"/>
      <c r="C138" s="257"/>
      <c r="D138" s="257"/>
      <c r="E138" s="257"/>
      <c r="F138" s="257"/>
      <c r="G138" s="257"/>
      <c r="H138" s="257"/>
      <c r="I138" s="257"/>
      <c r="J138" s="257"/>
      <c r="K138" s="257"/>
      <c r="L138" s="257"/>
      <c r="M138" s="257"/>
      <c r="N138" s="257"/>
      <c r="O138" s="256"/>
      <c r="P138" s="256"/>
      <c r="Q138" s="257"/>
      <c r="R138" s="257"/>
      <c r="S138" s="257"/>
      <c r="T138" s="257"/>
      <c r="U138" s="257"/>
      <c r="V138" s="257"/>
      <c r="W138" s="257"/>
      <c r="X138" s="257"/>
      <c r="Y138" s="257"/>
      <c r="Z138" s="257"/>
      <c r="AA138" s="257"/>
      <c r="AB138" s="257"/>
      <c r="AC138" s="256"/>
      <c r="AD138" s="256"/>
      <c r="AE138" s="257"/>
      <c r="AF138" s="257"/>
      <c r="AG138" s="257"/>
      <c r="AH138" s="257"/>
      <c r="AI138" s="257"/>
      <c r="AJ138" s="257"/>
      <c r="AK138" s="257"/>
      <c r="AL138" s="257"/>
      <c r="AM138" s="257"/>
      <c r="AN138" s="257"/>
      <c r="AO138" s="257"/>
      <c r="AP138" s="257"/>
      <c r="AQ138" s="256"/>
    </row>
    <row r="139" spans="1:44" ht="15.75" x14ac:dyDescent="0.25">
      <c r="A139" s="258" t="s">
        <v>360</v>
      </c>
      <c r="B139" s="259"/>
      <c r="C139" s="260">
        <f t="shared" ref="C139:O139" si="101">C115-C137</f>
        <v>-10305.692982456138</v>
      </c>
      <c r="D139" s="260">
        <f t="shared" si="101"/>
        <v>-11242.502982456137</v>
      </c>
      <c r="E139" s="260">
        <f t="shared" si="101"/>
        <v>-7588.502982456137</v>
      </c>
      <c r="F139" s="260">
        <f t="shared" si="101"/>
        <v>-6083.1696491228067</v>
      </c>
      <c r="G139" s="260">
        <f t="shared" si="101"/>
        <v>-6083.1696491228067</v>
      </c>
      <c r="H139" s="260">
        <f t="shared" si="101"/>
        <v>-1988.1696491228067</v>
      </c>
      <c r="I139" s="260">
        <f t="shared" si="101"/>
        <v>-3941.1696491228067</v>
      </c>
      <c r="J139" s="260">
        <f t="shared" si="101"/>
        <v>-3941.1696491228067</v>
      </c>
      <c r="K139" s="260">
        <f t="shared" si="101"/>
        <v>-7595.1696491228086</v>
      </c>
      <c r="L139" s="260">
        <f t="shared" si="101"/>
        <v>-6713.1696491228067</v>
      </c>
      <c r="M139" s="260">
        <f t="shared" si="101"/>
        <v>-6713.1696491228067</v>
      </c>
      <c r="N139" s="260">
        <f t="shared" si="101"/>
        <v>-6713.1696491228067</v>
      </c>
      <c r="O139" s="259">
        <f t="shared" si="101"/>
        <v>-78908.225789473683</v>
      </c>
      <c r="P139" s="259"/>
      <c r="Q139" s="260">
        <f t="shared" ref="Q139:AC139" si="102">Q115-Q137</f>
        <v>-7092.4133771929774</v>
      </c>
      <c r="R139" s="260">
        <f t="shared" si="102"/>
        <v>-7084.223377192975</v>
      </c>
      <c r="S139" s="260">
        <f t="shared" si="102"/>
        <v>-7084.223377192975</v>
      </c>
      <c r="T139" s="260">
        <f t="shared" si="102"/>
        <v>68.796622807021777</v>
      </c>
      <c r="U139" s="260">
        <f t="shared" si="102"/>
        <v>4326.3366228070226</v>
      </c>
      <c r="V139" s="260">
        <f t="shared" si="102"/>
        <v>9082.8366228070226</v>
      </c>
      <c r="W139" s="260">
        <f t="shared" si="102"/>
        <v>5775.3366228070226</v>
      </c>
      <c r="X139" s="260">
        <f t="shared" si="102"/>
        <v>1491.3366228070226</v>
      </c>
      <c r="Y139" s="260">
        <f t="shared" si="102"/>
        <v>-2795.1833771929778</v>
      </c>
      <c r="Z139" s="260">
        <f t="shared" si="102"/>
        <v>-1615.8233771929772</v>
      </c>
      <c r="AA139" s="260">
        <f t="shared" si="102"/>
        <v>-1615.8233771929772</v>
      </c>
      <c r="AB139" s="260">
        <f t="shared" si="102"/>
        <v>-1615.8233771929772</v>
      </c>
      <c r="AC139" s="259">
        <f t="shared" si="102"/>
        <v>-8158.870526315819</v>
      </c>
      <c r="AD139" s="259"/>
      <c r="AE139" s="260">
        <f t="shared" ref="AE139:AQ139" si="103">AE115-AE137</f>
        <v>-5021.7170778508698</v>
      </c>
      <c r="AF139" s="260">
        <f t="shared" si="103"/>
        <v>-5012.2985778508701</v>
      </c>
      <c r="AG139" s="260">
        <f t="shared" si="103"/>
        <v>-5012.2985778508701</v>
      </c>
      <c r="AH139" s="260">
        <f t="shared" si="103"/>
        <v>3213.6744221491317</v>
      </c>
      <c r="AI139" s="260">
        <f t="shared" si="103"/>
        <v>8109.8454221491265</v>
      </c>
      <c r="AJ139" s="260">
        <f t="shared" si="103"/>
        <v>13579.820422149132</v>
      </c>
      <c r="AK139" s="260">
        <f t="shared" si="103"/>
        <v>9776.1954221491251</v>
      </c>
      <c r="AL139" s="260">
        <f t="shared" si="103"/>
        <v>4849.5954221491265</v>
      </c>
      <c r="AM139" s="260">
        <f t="shared" si="103"/>
        <v>-79.90257785086942</v>
      </c>
      <c r="AN139" s="260">
        <f t="shared" si="103"/>
        <v>1276.3614221491298</v>
      </c>
      <c r="AO139" s="260">
        <f t="shared" si="103"/>
        <v>1276.3614221491298</v>
      </c>
      <c r="AP139" s="260">
        <f t="shared" si="103"/>
        <v>1276.3614221491298</v>
      </c>
      <c r="AQ139" s="259">
        <f t="shared" si="103"/>
        <v>28231.998565789603</v>
      </c>
    </row>
    <row r="140" spans="1:44" x14ac:dyDescent="0.2">
      <c r="B140" s="261"/>
      <c r="O140" s="261"/>
      <c r="P140" s="261"/>
      <c r="Q140" s="199"/>
      <c r="R140" s="199"/>
      <c r="AC140" s="261"/>
      <c r="AD140" s="261"/>
      <c r="AE140" s="199"/>
      <c r="AF140" s="199"/>
      <c r="AQ140" s="261"/>
    </row>
    <row r="141" spans="1:44" x14ac:dyDescent="0.2">
      <c r="B141" s="261"/>
      <c r="O141" s="261"/>
      <c r="P141" s="261"/>
      <c r="Q141" s="199"/>
      <c r="R141" s="199"/>
      <c r="AC141" s="261"/>
      <c r="AD141" s="261"/>
      <c r="AE141" s="199"/>
      <c r="AF141" s="199"/>
      <c r="AQ141" s="261"/>
    </row>
    <row r="142" spans="1:44" ht="15.75" x14ac:dyDescent="0.25">
      <c r="A142" s="258" t="s">
        <v>361</v>
      </c>
      <c r="B142" s="259"/>
      <c r="C142" s="260">
        <f>L21</f>
        <v>0</v>
      </c>
      <c r="D142" s="260">
        <f>C143</f>
        <v>-10305.692982456138</v>
      </c>
      <c r="E142" s="260">
        <f t="shared" ref="E142:L142" si="104">D143</f>
        <v>-21548.195964912273</v>
      </c>
      <c r="F142" s="260">
        <f t="shared" si="104"/>
        <v>-29136.698947368408</v>
      </c>
      <c r="G142" s="260">
        <f t="shared" si="104"/>
        <v>-35219.868596491215</v>
      </c>
      <c r="H142" s="260">
        <f t="shared" si="104"/>
        <v>-41303.038245614021</v>
      </c>
      <c r="I142" s="260">
        <f t="shared" si="104"/>
        <v>-43291.207894736828</v>
      </c>
      <c r="J142" s="260">
        <f t="shared" si="104"/>
        <v>-47232.377543859635</v>
      </c>
      <c r="K142" s="260">
        <f t="shared" si="104"/>
        <v>-51173.547192982442</v>
      </c>
      <c r="L142" s="260">
        <f t="shared" si="104"/>
        <v>-58768.716842105248</v>
      </c>
      <c r="M142" s="260">
        <f>L143</f>
        <v>-65481.886491228055</v>
      </c>
      <c r="N142" s="260">
        <f>M143</f>
        <v>-72195.056140350862</v>
      </c>
      <c r="O142" s="259">
        <f>N142</f>
        <v>-72195.056140350862</v>
      </c>
      <c r="P142" s="259"/>
      <c r="Q142" s="260">
        <f>N143</f>
        <v>-78908.225789473669</v>
      </c>
      <c r="R142" s="260">
        <f>Q143</f>
        <v>-86000.639166666646</v>
      </c>
      <c r="S142" s="260">
        <f t="shared" ref="S142:AB142" si="105">R143</f>
        <v>-93084.862543859621</v>
      </c>
      <c r="T142" s="260">
        <f t="shared" si="105"/>
        <v>-100169.0859210526</v>
      </c>
      <c r="U142" s="260">
        <f t="shared" si="105"/>
        <v>-100100.28929824557</v>
      </c>
      <c r="V142" s="260">
        <f t="shared" si="105"/>
        <v>-95773.952675438544</v>
      </c>
      <c r="W142" s="260">
        <f t="shared" si="105"/>
        <v>-86691.116052631522</v>
      </c>
      <c r="X142" s="260">
        <f t="shared" si="105"/>
        <v>-80915.779429824499</v>
      </c>
      <c r="Y142" s="260">
        <f t="shared" si="105"/>
        <v>-79424.442807017476</v>
      </c>
      <c r="Z142" s="260">
        <f t="shared" si="105"/>
        <v>-82219.626184210458</v>
      </c>
      <c r="AA142" s="260">
        <f t="shared" si="105"/>
        <v>-83835.449561403439</v>
      </c>
      <c r="AB142" s="260">
        <f t="shared" si="105"/>
        <v>-85451.272938596419</v>
      </c>
      <c r="AC142" s="259">
        <f>AB142</f>
        <v>-85451.272938596419</v>
      </c>
      <c r="AD142" s="259"/>
      <c r="AE142" s="260">
        <f>AB143</f>
        <v>-87067.0963157894</v>
      </c>
      <c r="AF142" s="260">
        <f t="shared" ref="AF142:AP142" si="106">AE143</f>
        <v>-92088.813393640274</v>
      </c>
      <c r="AG142" s="260">
        <f t="shared" si="106"/>
        <v>-97101.111971491147</v>
      </c>
      <c r="AH142" s="260">
        <f t="shared" si="106"/>
        <v>-102113.41054934202</v>
      </c>
      <c r="AI142" s="260">
        <f t="shared" si="106"/>
        <v>-98899.736127192882</v>
      </c>
      <c r="AJ142" s="260">
        <f t="shared" si="106"/>
        <v>-90789.890705043756</v>
      </c>
      <c r="AK142" s="260">
        <f t="shared" si="106"/>
        <v>-77210.070282894623</v>
      </c>
      <c r="AL142" s="260">
        <f t="shared" si="106"/>
        <v>-67433.874860745505</v>
      </c>
      <c r="AM142" s="260">
        <f t="shared" si="106"/>
        <v>-62584.279438596379</v>
      </c>
      <c r="AN142" s="260">
        <f t="shared" si="106"/>
        <v>-62664.182016447245</v>
      </c>
      <c r="AO142" s="260">
        <f t="shared" si="106"/>
        <v>-61387.820594298115</v>
      </c>
      <c r="AP142" s="260">
        <f t="shared" si="106"/>
        <v>-60111.459172148985</v>
      </c>
      <c r="AQ142" s="259">
        <f>AP142</f>
        <v>-60111.459172148985</v>
      </c>
    </row>
    <row r="143" spans="1:44" ht="15.75" x14ac:dyDescent="0.25">
      <c r="A143" s="258" t="s">
        <v>68</v>
      </c>
      <c r="B143" s="259"/>
      <c r="C143" s="260">
        <f>C142+C139</f>
        <v>-10305.692982456138</v>
      </c>
      <c r="D143" s="260">
        <f t="shared" ref="D143:N143" si="107">D142+D139</f>
        <v>-21548.195964912273</v>
      </c>
      <c r="E143" s="260">
        <f t="shared" si="107"/>
        <v>-29136.698947368408</v>
      </c>
      <c r="F143" s="260">
        <f t="shared" si="107"/>
        <v>-35219.868596491215</v>
      </c>
      <c r="G143" s="260">
        <f t="shared" si="107"/>
        <v>-41303.038245614021</v>
      </c>
      <c r="H143" s="260">
        <f t="shared" si="107"/>
        <v>-43291.207894736828</v>
      </c>
      <c r="I143" s="260">
        <f t="shared" si="107"/>
        <v>-47232.377543859635</v>
      </c>
      <c r="J143" s="260">
        <f t="shared" si="107"/>
        <v>-51173.547192982442</v>
      </c>
      <c r="K143" s="260">
        <f t="shared" si="107"/>
        <v>-58768.716842105248</v>
      </c>
      <c r="L143" s="260">
        <f t="shared" si="107"/>
        <v>-65481.886491228055</v>
      </c>
      <c r="M143" s="260">
        <f t="shared" si="107"/>
        <v>-72195.056140350862</v>
      </c>
      <c r="N143" s="260">
        <f t="shared" si="107"/>
        <v>-78908.225789473669</v>
      </c>
      <c r="O143" s="259">
        <f>N143</f>
        <v>-78908.225789473669</v>
      </c>
      <c r="P143" s="259"/>
      <c r="Q143" s="260">
        <f t="shared" ref="Q143:AB143" si="108">Q142+Q139</f>
        <v>-86000.639166666646</v>
      </c>
      <c r="R143" s="260">
        <f t="shared" si="108"/>
        <v>-93084.862543859621</v>
      </c>
      <c r="S143" s="260">
        <f t="shared" si="108"/>
        <v>-100169.0859210526</v>
      </c>
      <c r="T143" s="260">
        <f t="shared" si="108"/>
        <v>-100100.28929824557</v>
      </c>
      <c r="U143" s="260">
        <f t="shared" si="108"/>
        <v>-95773.952675438544</v>
      </c>
      <c r="V143" s="260">
        <f t="shared" si="108"/>
        <v>-86691.116052631522</v>
      </c>
      <c r="W143" s="260">
        <f t="shared" si="108"/>
        <v>-80915.779429824499</v>
      </c>
      <c r="X143" s="260">
        <f t="shared" si="108"/>
        <v>-79424.442807017476</v>
      </c>
      <c r="Y143" s="260">
        <f t="shared" si="108"/>
        <v>-82219.626184210458</v>
      </c>
      <c r="Z143" s="260">
        <f t="shared" si="108"/>
        <v>-83835.449561403439</v>
      </c>
      <c r="AA143" s="260">
        <f t="shared" si="108"/>
        <v>-85451.272938596419</v>
      </c>
      <c r="AB143" s="260">
        <f t="shared" si="108"/>
        <v>-87067.0963157894</v>
      </c>
      <c r="AC143" s="259">
        <f>AB143</f>
        <v>-87067.0963157894</v>
      </c>
      <c r="AD143" s="259"/>
      <c r="AE143" s="260">
        <f t="shared" ref="AE143:AP143" si="109">AE142+AE139</f>
        <v>-92088.813393640274</v>
      </c>
      <c r="AF143" s="260">
        <f t="shared" si="109"/>
        <v>-97101.111971491147</v>
      </c>
      <c r="AG143" s="260">
        <f t="shared" si="109"/>
        <v>-102113.41054934202</v>
      </c>
      <c r="AH143" s="260">
        <f t="shared" si="109"/>
        <v>-98899.736127192882</v>
      </c>
      <c r="AI143" s="260">
        <f t="shared" si="109"/>
        <v>-90789.890705043756</v>
      </c>
      <c r="AJ143" s="260">
        <f t="shared" si="109"/>
        <v>-77210.070282894623</v>
      </c>
      <c r="AK143" s="260">
        <f t="shared" si="109"/>
        <v>-67433.874860745505</v>
      </c>
      <c r="AL143" s="260">
        <f t="shared" si="109"/>
        <v>-62584.279438596379</v>
      </c>
      <c r="AM143" s="260">
        <f t="shared" si="109"/>
        <v>-62664.182016447245</v>
      </c>
      <c r="AN143" s="260">
        <f t="shared" si="109"/>
        <v>-61387.820594298115</v>
      </c>
      <c r="AO143" s="260">
        <f t="shared" si="109"/>
        <v>-60111.459172148985</v>
      </c>
      <c r="AP143" s="260">
        <f t="shared" si="109"/>
        <v>-58835.097749999855</v>
      </c>
      <c r="AQ143" s="259">
        <f>AP143</f>
        <v>-58835.097749999855</v>
      </c>
    </row>
    <row r="144" spans="1:44" x14ac:dyDescent="0.2">
      <c r="C144" s="200"/>
      <c r="P144" s="200"/>
      <c r="R144" s="199"/>
      <c r="AD144" s="200"/>
      <c r="AF144" s="199"/>
      <c r="AR144" s="200"/>
    </row>
    <row r="145" spans="1:44" s="205" customFormat="1" ht="18" x14ac:dyDescent="0.25">
      <c r="A145" s="205" t="s">
        <v>475</v>
      </c>
      <c r="B145" s="212"/>
      <c r="C145" s="212"/>
      <c r="D145" s="212"/>
      <c r="E145" s="212"/>
      <c r="F145" s="212"/>
      <c r="G145" s="212"/>
      <c r="Q145" s="262"/>
      <c r="R145" s="262"/>
      <c r="T145" s="262"/>
      <c r="AE145" s="262"/>
      <c r="AF145" s="262"/>
      <c r="AH145" s="262"/>
    </row>
    <row r="146" spans="1:44" s="205" customFormat="1" ht="18" x14ac:dyDescent="0.25">
      <c r="A146" s="205" t="s">
        <v>476</v>
      </c>
      <c r="B146" s="212"/>
      <c r="C146" s="212"/>
      <c r="D146" s="212"/>
      <c r="E146" s="212"/>
      <c r="F146" s="212"/>
      <c r="G146" s="212"/>
      <c r="Q146" s="262"/>
      <c r="R146" s="262"/>
      <c r="T146" s="262"/>
      <c r="U146" s="212"/>
      <c r="V146" s="212"/>
      <c r="W146" s="212"/>
      <c r="X146" s="212"/>
      <c r="Y146" s="212"/>
      <c r="Z146" s="212"/>
      <c r="AA146" s="212"/>
      <c r="AB146" s="212"/>
      <c r="AC146" s="212"/>
      <c r="AD146" s="212"/>
      <c r="AE146" s="262"/>
      <c r="AF146" s="262"/>
      <c r="AH146" s="262"/>
      <c r="AI146" s="212"/>
      <c r="AJ146" s="212"/>
      <c r="AK146" s="212"/>
      <c r="AL146" s="212"/>
      <c r="AM146" s="212"/>
      <c r="AN146" s="212"/>
      <c r="AO146" s="212"/>
      <c r="AP146" s="212"/>
      <c r="AQ146" s="212"/>
      <c r="AR146" s="212"/>
    </row>
    <row r="147" spans="1:44" s="205" customFormat="1" ht="18" x14ac:dyDescent="0.25">
      <c r="A147" s="205" t="s">
        <v>479</v>
      </c>
      <c r="B147" s="212"/>
      <c r="C147" s="212"/>
      <c r="D147" s="212"/>
      <c r="E147" s="212"/>
      <c r="F147" s="212"/>
      <c r="G147" s="212"/>
      <c r="Q147" s="262"/>
      <c r="R147" s="262"/>
      <c r="T147" s="262"/>
      <c r="AE147" s="262"/>
      <c r="AF147" s="262"/>
      <c r="AH147" s="262"/>
    </row>
    <row r="148" spans="1:44" ht="18" x14ac:dyDescent="0.25">
      <c r="A148" s="205" t="s">
        <v>480</v>
      </c>
      <c r="B148" s="212"/>
      <c r="C148" s="212"/>
      <c r="D148" s="212"/>
      <c r="E148" s="212"/>
      <c r="F148" s="212"/>
      <c r="G148" s="212"/>
      <c r="H148" s="205"/>
      <c r="I148" s="205"/>
      <c r="J148" s="205"/>
      <c r="K148" s="205"/>
      <c r="L148" s="205"/>
      <c r="M148" s="205"/>
      <c r="N148" s="205"/>
      <c r="O148" s="205"/>
      <c r="T148" s="200"/>
      <c r="AH148" s="200"/>
    </row>
    <row r="149" spans="1:44" ht="18" x14ac:dyDescent="0.25">
      <c r="A149" s="205" t="s">
        <v>481</v>
      </c>
      <c r="B149" s="212"/>
      <c r="C149" s="212"/>
      <c r="D149" s="212"/>
      <c r="E149" s="212"/>
      <c r="F149" s="212"/>
      <c r="G149" s="212"/>
      <c r="H149" s="205"/>
      <c r="I149" s="205"/>
      <c r="J149" s="205"/>
      <c r="K149" s="205"/>
      <c r="L149" s="205"/>
      <c r="M149" s="205"/>
      <c r="N149" s="205"/>
      <c r="O149" s="205"/>
      <c r="T149" s="200"/>
      <c r="AH149" s="200"/>
    </row>
    <row r="150" spans="1:44" ht="18" x14ac:dyDescent="0.25">
      <c r="A150" s="205" t="s">
        <v>482</v>
      </c>
      <c r="B150" s="212"/>
      <c r="C150" s="212"/>
      <c r="D150" s="212"/>
      <c r="E150" s="212"/>
      <c r="F150" s="212"/>
      <c r="G150" s="212"/>
      <c r="H150" s="205"/>
      <c r="I150" s="205"/>
      <c r="J150" s="205"/>
      <c r="K150" s="205"/>
      <c r="L150" s="205"/>
      <c r="M150" s="205"/>
      <c r="N150" s="205"/>
      <c r="O150" s="205"/>
      <c r="T150" s="200"/>
      <c r="AH150" s="200"/>
    </row>
    <row r="151" spans="1:44" ht="18" x14ac:dyDescent="0.25">
      <c r="A151" s="205"/>
      <c r="B151" s="95"/>
      <c r="C151" s="95"/>
      <c r="D151" s="95"/>
      <c r="E151" s="95"/>
      <c r="F151" s="95"/>
      <c r="G151" s="95"/>
      <c r="T151" s="200"/>
      <c r="AH151" s="200"/>
    </row>
    <row r="152" spans="1:44" x14ac:dyDescent="0.2">
      <c r="T152" s="200"/>
      <c r="AH152" s="200"/>
    </row>
    <row r="153" spans="1:44" x14ac:dyDescent="0.2">
      <c r="T153" s="200"/>
      <c r="AH153" s="200"/>
    </row>
    <row r="154" spans="1:44" x14ac:dyDescent="0.2">
      <c r="T154" s="200"/>
      <c r="AH154" s="200"/>
    </row>
    <row r="155" spans="1:44" hidden="1" outlineLevel="1" x14ac:dyDescent="0.2">
      <c r="A155" s="263">
        <f>L12</f>
        <v>44378</v>
      </c>
      <c r="T155" s="200"/>
      <c r="AH155" s="200"/>
    </row>
    <row r="156" spans="1:44" hidden="1" outlineLevel="1" x14ac:dyDescent="0.2">
      <c r="A156" s="199" t="s">
        <v>120</v>
      </c>
      <c r="B156" s="199">
        <v>31</v>
      </c>
      <c r="T156" s="200"/>
      <c r="AH156" s="200"/>
    </row>
    <row r="157" spans="1:44" hidden="1" outlineLevel="1" x14ac:dyDescent="0.2">
      <c r="A157" s="199" t="s">
        <v>121</v>
      </c>
      <c r="B157" s="199">
        <v>31</v>
      </c>
      <c r="T157" s="200"/>
      <c r="AH157" s="200"/>
    </row>
    <row r="158" spans="1:44" hidden="1" outlineLevel="1" x14ac:dyDescent="0.2">
      <c r="A158" s="199" t="s">
        <v>122</v>
      </c>
      <c r="B158" s="199">
        <v>30</v>
      </c>
    </row>
    <row r="159" spans="1:44" hidden="1" outlineLevel="1" x14ac:dyDescent="0.2">
      <c r="A159" s="199" t="s">
        <v>123</v>
      </c>
      <c r="B159" s="199">
        <v>31</v>
      </c>
    </row>
    <row r="160" spans="1:44" hidden="1" outlineLevel="1" x14ac:dyDescent="0.2">
      <c r="A160" s="199" t="s">
        <v>124</v>
      </c>
      <c r="B160" s="199">
        <v>30</v>
      </c>
    </row>
    <row r="161" spans="1:2" hidden="1" outlineLevel="1" x14ac:dyDescent="0.2">
      <c r="A161" s="199" t="s">
        <v>125</v>
      </c>
      <c r="B161" s="199">
        <v>31</v>
      </c>
    </row>
    <row r="162" spans="1:2" hidden="1" outlineLevel="1" x14ac:dyDescent="0.2">
      <c r="A162" s="199" t="s">
        <v>126</v>
      </c>
      <c r="B162" s="199">
        <v>31</v>
      </c>
    </row>
    <row r="163" spans="1:2" hidden="1" outlineLevel="1" x14ac:dyDescent="0.2">
      <c r="A163" s="199" t="s">
        <v>127</v>
      </c>
      <c r="B163" s="199">
        <v>28</v>
      </c>
    </row>
    <row r="164" spans="1:2" hidden="1" outlineLevel="1" x14ac:dyDescent="0.2">
      <c r="A164" s="199" t="s">
        <v>128</v>
      </c>
      <c r="B164" s="199">
        <v>31</v>
      </c>
    </row>
    <row r="165" spans="1:2" hidden="1" outlineLevel="1" x14ac:dyDescent="0.2">
      <c r="A165" s="199" t="s">
        <v>129</v>
      </c>
      <c r="B165" s="199">
        <v>30</v>
      </c>
    </row>
    <row r="166" spans="1:2" hidden="1" outlineLevel="1" x14ac:dyDescent="0.2">
      <c r="A166" s="199" t="s">
        <v>130</v>
      </c>
      <c r="B166" s="199">
        <v>31</v>
      </c>
    </row>
    <row r="167" spans="1:2" hidden="1" outlineLevel="1" x14ac:dyDescent="0.2">
      <c r="A167" s="199" t="s">
        <v>131</v>
      </c>
      <c r="B167" s="199">
        <v>30</v>
      </c>
    </row>
    <row r="168" spans="1:2" hidden="1" outlineLevel="1" collapsed="1" x14ac:dyDescent="0.2"/>
    <row r="169" spans="1:2" hidden="1" outlineLevel="1" x14ac:dyDescent="0.2"/>
    <row r="170" spans="1:2" hidden="1" outlineLevel="1" x14ac:dyDescent="0.2">
      <c r="A170" s="199" t="s">
        <v>217</v>
      </c>
    </row>
    <row r="171" spans="1:2" hidden="1" outlineLevel="1" x14ac:dyDescent="0.2">
      <c r="A171" s="199" t="s">
        <v>218</v>
      </c>
    </row>
    <row r="172" spans="1:2" hidden="1" outlineLevel="1" x14ac:dyDescent="0.2"/>
    <row r="173" spans="1:2" collapsed="1" x14ac:dyDescent="0.2"/>
  </sheetData>
  <mergeCells count="12">
    <mergeCell ref="A61:B61"/>
    <mergeCell ref="B2:F2"/>
    <mergeCell ref="B3:F3"/>
    <mergeCell ref="A9:T9"/>
    <mergeCell ref="A36:B36"/>
    <mergeCell ref="A37:B37"/>
    <mergeCell ref="A38:B38"/>
    <mergeCell ref="A39:B39"/>
    <mergeCell ref="A40:B40"/>
    <mergeCell ref="A57:B57"/>
    <mergeCell ref="A58:B58"/>
    <mergeCell ref="A59:B59"/>
  </mergeCells>
  <dataValidations count="1">
    <dataValidation type="list" allowBlank="1" showInputMessage="1" showErrorMessage="1" sqref="L22" xr:uid="{00000000-0002-0000-0800-000000000000}">
      <formula1>$C$65:$AB$65</formula1>
    </dataValidation>
  </dataValidations>
  <pageMargins left="0.70866141732283472" right="0.70866141732283472" top="0.74803149606299213" bottom="0.74803149606299213" header="0.31496062992125984" footer="0.31496062992125984"/>
  <pageSetup paperSize="9" scale="40" fitToHeight="2" orientation="landscape" r:id="rId1"/>
  <rowBreaks count="2" manualBreakCount="2">
    <brk id="63" max="42"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12</vt:i4>
      </vt:variant>
      <vt:variant>
        <vt:lpstr>Charts</vt:lpstr>
      </vt:variant>
      <vt:variant>
        <vt:i4>7</vt:i4>
      </vt:variant>
      <vt:variant>
        <vt:lpstr>Named Ranges</vt:lpstr>
      </vt:variant>
      <vt:variant>
        <vt:i4>13</vt:i4>
      </vt:variant>
    </vt:vector>
  </HeadingPairs>
  <TitlesOfParts>
    <vt:vector size="32" baseType="lpstr">
      <vt:lpstr>Budget</vt:lpstr>
      <vt:lpstr>Asset &amp; Liabilities</vt:lpstr>
      <vt:lpstr>Set up costs</vt:lpstr>
      <vt:lpstr>Staff costs</vt:lpstr>
      <vt:lpstr>BS</vt:lpstr>
      <vt:lpstr>Stock Control</vt:lpstr>
      <vt:lpstr>Act vs Bud</vt:lpstr>
      <vt:lpstr>Scenario analysis</vt:lpstr>
      <vt:lpstr>Budget - example</vt:lpstr>
      <vt:lpstr>Staff costs - example</vt:lpstr>
      <vt:lpstr>Ratios</vt:lpstr>
      <vt:lpstr>versions</vt:lpstr>
      <vt:lpstr>Sales</vt:lpstr>
      <vt:lpstr>COGS</vt:lpstr>
      <vt:lpstr>COGS %</vt:lpstr>
      <vt:lpstr>Other Exp</vt:lpstr>
      <vt:lpstr>Total Exp</vt:lpstr>
      <vt:lpstr>Net Profit</vt:lpstr>
      <vt:lpstr>Bank</vt:lpstr>
      <vt:lpstr>'Act vs Bud'!Print_Area</vt:lpstr>
      <vt:lpstr>'Asset &amp; Liabilities'!Print_Area</vt:lpstr>
      <vt:lpstr>BS!Print_Area</vt:lpstr>
      <vt:lpstr>Budget!Print_Area</vt:lpstr>
      <vt:lpstr>'Budget - example'!Print_Area</vt:lpstr>
      <vt:lpstr>Ratios!Print_Area</vt:lpstr>
      <vt:lpstr>'Scenario analysis'!Print_Area</vt:lpstr>
      <vt:lpstr>'Set up costs'!Print_Area</vt:lpstr>
      <vt:lpstr>'Staff costs'!Print_Area</vt:lpstr>
      <vt:lpstr>'Staff costs - example'!Print_Area</vt:lpstr>
      <vt:lpstr>'Stock Control'!Print_Area</vt:lpstr>
      <vt:lpstr>Budget!Print_Titles</vt:lpstr>
      <vt:lpstr>'Budget - example'!Print_Titles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I. O. Pty. Ltd.</dc:creator>
  <cp:lastModifiedBy>Leigh-Anne, Stratford</cp:lastModifiedBy>
  <cp:lastPrinted>2021-10-28T21:42:04Z</cp:lastPrinted>
  <dcterms:created xsi:type="dcterms:W3CDTF">2000-08-07T07:10:00Z</dcterms:created>
  <dcterms:modified xsi:type="dcterms:W3CDTF">2021-11-01T01:30:49Z</dcterms:modified>
</cp:coreProperties>
</file>